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
    </mc:Choice>
  </mc:AlternateContent>
  <bookViews>
    <workbookView xWindow="765" yWindow="765" windowWidth="17010" windowHeight="11235" firstSheet="1" activeTab="2"/>
  </bookViews>
  <sheets>
    <sheet name="【記載例】居宅介護支援" sheetId="7" r:id="rId1"/>
    <sheet name="【記載例】シフト記号表（勤務時間帯）" sheetId="4" r:id="rId2"/>
    <sheet name="介護予防支援"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【記載例】居宅介護支援!$A$1:$BG$73</definedName>
    <definedName name="_xlnm.Print_Area" localSheetId="3">'シフト記号表（勤務時間帯）'!$A$1:$U$39</definedName>
    <definedName name="_xlnm.Print_Area" localSheetId="2">介護予防支援!$A$1:$BG$73</definedName>
    <definedName name="_xlnm.Print_Area" localSheetId="4">記入方法!$B$1:$S$61</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6" i="8"/>
  <c r="K35" i="8"/>
  <c r="K34"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F58" i="1" s="1"/>
  <c r="F62" i="1" s="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<sst xmlns="http://schemas.openxmlformats.org/spreadsheetml/2006/main" count="928" uniqueCount="208">
  <si>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</si>
  <si>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</si>
  <si>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</si>
  <si>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</si>
  <si>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</si>
  <si>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</si>
  <si>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</si>
  <si>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</si>
  <si>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</si>
  <si>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</si>
  <si>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</si>
  <si>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</si>
  <si>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</si>
  <si>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</si>
  <si>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</si>
  <si>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</si>
  <si>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</si>
  <si>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</si>
  <si>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</si>
  <si>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</si>
  <si>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</si>
  <si>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</si>
  <si>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</si>
  <si>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</si>
  <si>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</si>
  <si>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</si>
  <si>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</si>
  <si>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</si>
  <si>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</si>
  <si>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</si>
  <si>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</si>
  <si>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</si>
  <si>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</si>
  <si>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</si>
  <si>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</si>
  <si>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</si>
  <si>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</si>
  <si>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</si>
  <si>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</si>
  <si>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</si>
  <si>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</si>
  <si>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</si>
  <si>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</si>
  <si>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</si>
  <si>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</si>
  <si>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</si>
  <si>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</si>
  <si>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</si>
  <si>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</si>
  <si>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</si>
  <si>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</si>
  <si>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</si>
  <si>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</si>
  <si>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</si>
  <si>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</si>
  <si>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</si>
  <si>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</si>
  <si>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</si>
  <si>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</si>
  <si>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</si>
  <si>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</si>
  <si>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</si>
  <si>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</si>
  <si>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</si>
  <si>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</si>
  <si>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</si>
  <si>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</si>
  <si>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</si>
  <si>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</si>
  <si>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</si>
  <si>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</si>
  <si>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</si>
  <si>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</si>
  <si>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</si>
  <si>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</si>
  <si>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</si>
  <si>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</si>
  <si>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</si>
  <si>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</si>
  <si>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</si>
  <si>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</si>
  <si>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</si>
  <si>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</si>
  <si>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</si>
  <si>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</si>
  <si>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</si>
  <si>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</si>
  <si>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</si>
  <si>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</si>
  <si>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</si>
  <si>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</si>
  <si>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</si>
  <si>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</si>
  <si>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</si>
  <si>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</si>
  <si>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</si>
  <si>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</si>
  <si>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</si>
  <si>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</si>
  <si>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</si>
  <si>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</si>
  <si>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</si>
  <si>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</si>
  <si>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</si>
  <si>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</si>
  <si>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</si>
  <si>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</si>
  <si>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</si>
  <si>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</si>
  <si>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</si>
  <si>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</si>
  <si>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</si>
  <si>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</si>
  <si>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</si>
  <si>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</si>
  <si>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</si>
  <si>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</si>
  <si>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</si>
  <si>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</si>
  <si>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</si>
  <si>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</si>
  <si>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</si>
  <si>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</si>
  <si>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</si>
  <si>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</si>
  <si>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</si>
  <si>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</si>
  <si>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</si>
  <si>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</si>
  <si>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</si>
  <si>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</si>
  <si>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</si>
  <si>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</si>
  <si>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</si>
  <si>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</si>
  <si>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</si>
  <si>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</si>
  <si>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</si>
  <si>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</si>
  <si>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</si>
  <si>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</si>
  <si>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</si>
  <si>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</si>
  <si>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</si>
  <si>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</si>
  <si>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</si>
  <si>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</si>
  <si>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</si>
  <si>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</si>
  <si>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</si>
  <si>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</si>
  <si>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</si>
  <si>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</si>
  <si>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</si>
  <si>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</si>
  <si>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</si>
  <si>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</si>
  <si>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</si>
  <si>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</si>
  <si>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</si>
  <si>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</si>
  <si>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</si>
  <si>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</si>
  <si>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</si>
  <si>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</si>
  <si>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</si>
  <si>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</si>
  <si>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</si>
  <si>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</si>
  <si>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</si>
  <si>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</si>
  <si>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</si>
  <si>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</si>
  <si>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</si>
  <si>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</si>
  <si>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</si>
  <si>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</si>
  <si>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</si>
  <si>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</si>
  <si>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</si>
  <si>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</si>
  <si>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</si>
  <si>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</si>
  <si>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</si>
  <si>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</si>
  <si>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</si>
  <si>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</si>
  <si>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</si>
  <si>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</si>
  <si>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</si>
  <si>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</si>
  <si>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</si>
  <si>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</si>
  <si>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</si>
  <si>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</si>
  <si>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</si>
  <si>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</si>
  <si>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</si>
  <si>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</si>
  <si>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</si>
  <si>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</si>
  <si>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</si>
  <si>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</si>
  <si>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</si>
  <si>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</si>
  <si>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</si>
  <si>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</si>
  <si>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介護予防支援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</si>
</sst>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17"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18" fillId="0" borderId="0" xfId="0"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19" fillId="3" borderId="0" xfId="0" applyFont="1" applyFill="1">
      <alignment vertical="center"/>
    </xf>
    <xf numFmtId="0" fontId="19"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3" borderId="13"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H73"/>
  <sheetViews>
    <sheetView showGridLines="0" view="pageBreakPreview" topLeftCell="S1" zoomScale="75" zoomScaleNormal="55" zoomScaleSheetLayoutView="75" workbookViewId="0">
      <selection activeCell="AP1" sqref="AP1:BD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296" t="s">
        <v>207</v>
      </c>
      <c r="AQ1" s="297"/>
      <c r="AR1" s="297"/>
      <c r="AS1" s="297"/>
      <c r="AT1" s="297"/>
      <c r="AU1" s="297"/>
      <c r="AV1" s="297"/>
      <c r="AW1" s="297"/>
      <c r="AX1" s="297"/>
      <c r="AY1" s="297"/>
      <c r="AZ1" s="297"/>
      <c r="BA1" s="297"/>
      <c r="BB1" s="297"/>
      <c r="BC1" s="297"/>
      <c r="BD1" s="297"/>
      <c r="BE1" s="14" t="s">
        <v>0</v>
      </c>
    </row>
    <row r="2" spans="2:60" s="7" customFormat="1" ht="20.25" customHeight="1" x14ac:dyDescent="0.4">
      <c r="D2" s="6"/>
      <c r="H2" s="6"/>
      <c r="I2" s="8"/>
      <c r="J2" s="8"/>
      <c r="K2" s="8"/>
      <c r="L2" s="8"/>
      <c r="M2" s="8"/>
      <c r="W2" s="18" t="s">
        <v>20</v>
      </c>
      <c r="X2" s="298">
        <v>2</v>
      </c>
      <c r="Y2" s="298"/>
      <c r="Z2" s="18" t="s">
        <v>17</v>
      </c>
      <c r="AA2" s="299">
        <f>IF(X2=0,"",YEAR(DATE(2018+X2,1,1)))</f>
        <v>2020</v>
      </c>
      <c r="AB2" s="299"/>
      <c r="AC2" s="19" t="s">
        <v>21</v>
      </c>
      <c r="AD2" s="19" t="s">
        <v>22</v>
      </c>
      <c r="AE2" s="298">
        <v>4</v>
      </c>
      <c r="AF2" s="298"/>
      <c r="AG2" s="19" t="s">
        <v>23</v>
      </c>
      <c r="AM2" s="14"/>
      <c r="AN2" s="8" t="s">
        <v>18</v>
      </c>
      <c r="AO2" s="8" t="s">
        <v>17</v>
      </c>
      <c r="AP2" s="300"/>
      <c r="AQ2" s="300"/>
      <c r="AR2" s="300"/>
      <c r="AS2" s="300"/>
      <c r="AT2" s="300"/>
      <c r="AU2" s="300"/>
      <c r="AV2" s="300"/>
      <c r="AW2" s="300"/>
      <c r="AX2" s="300"/>
      <c r="AY2" s="300"/>
      <c r="AZ2" s="300"/>
      <c r="BA2" s="300"/>
      <c r="BB2" s="300"/>
      <c r="BC2" s="300"/>
      <c r="BD2" s="300"/>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0" t="s">
        <v>119</v>
      </c>
      <c r="BD3" s="291"/>
      <c r="BE3" s="291"/>
      <c r="BF3" s="291"/>
      <c r="BG3" s="8"/>
      <c r="BH3" s="8"/>
    </row>
    <row r="4" spans="2:60" s="7" customFormat="1" ht="20.25" customHeight="1" x14ac:dyDescent="0.4">
      <c r="B4" s="287" t="s">
        <v>149</v>
      </c>
      <c r="C4" s="288"/>
      <c r="D4" s="288"/>
      <c r="E4" s="288"/>
      <c r="F4" s="288"/>
      <c r="G4" s="288"/>
      <c r="H4" s="288"/>
      <c r="I4" s="28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290">
        <v>8</v>
      </c>
      <c r="AT5" s="291"/>
      <c r="AU5" s="67" t="s">
        <v>57</v>
      </c>
      <c r="AV5" s="66"/>
      <c r="AW5" s="290">
        <v>40</v>
      </c>
      <c r="AX5" s="291"/>
      <c r="AY5" s="67" t="s">
        <v>58</v>
      </c>
      <c r="AZ5" s="66"/>
      <c r="BA5" s="290">
        <v>160</v>
      </c>
      <c r="BB5" s="291"/>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292">
        <v>0.375</v>
      </c>
      <c r="L6" s="292"/>
      <c r="M6" s="292"/>
      <c r="N6" s="64" t="s">
        <v>50</v>
      </c>
      <c r="O6" s="292">
        <v>0.75</v>
      </c>
      <c r="P6" s="292"/>
      <c r="Q6" s="292"/>
      <c r="R6" s="60" t="s">
        <v>103</v>
      </c>
      <c r="S6" s="293">
        <f>(O6-K6)*24</f>
        <v>9</v>
      </c>
      <c r="T6" s="293"/>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292"/>
      <c r="L7" s="292"/>
      <c r="M7" s="292"/>
      <c r="N7" s="64" t="s">
        <v>50</v>
      </c>
      <c r="O7" s="292"/>
      <c r="P7" s="292"/>
      <c r="Q7" s="292"/>
      <c r="R7" s="60" t="s">
        <v>103</v>
      </c>
      <c r="S7" s="293">
        <f>(O7-K7)*24</f>
        <v>0</v>
      </c>
      <c r="T7" s="293"/>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1">
        <f>DAY(EOMONTH(DATE(AA2,AE2,1),0))</f>
        <v>30</v>
      </c>
      <c r="BB7" s="301"/>
      <c r="BC7" s="67" t="s">
        <v>61</v>
      </c>
      <c r="BD7" s="71"/>
      <c r="BE7" s="14"/>
      <c r="BF7" s="8"/>
      <c r="BG7" s="8"/>
      <c r="BH7" s="8"/>
    </row>
    <row r="8" spans="2:60" s="7" customFormat="1" ht="20.25" customHeight="1" x14ac:dyDescent="0.4">
      <c r="B8" s="280" t="s">
        <v>161</v>
      </c>
      <c r="C8" s="281"/>
      <c r="D8" s="281"/>
      <c r="E8" s="281"/>
      <c r="F8" s="281"/>
      <c r="G8" s="281"/>
      <c r="H8" s="281"/>
      <c r="I8" s="281"/>
      <c r="J8" s="281"/>
      <c r="K8" s="282"/>
      <c r="L8" s="282"/>
      <c r="M8" s="282"/>
      <c r="N8" s="281"/>
      <c r="O8" s="282"/>
      <c r="P8" s="282"/>
      <c r="Q8" s="282"/>
      <c r="R8" s="281"/>
      <c r="S8" s="282"/>
      <c r="T8" s="282"/>
      <c r="U8" s="28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284" t="s">
        <v>162</v>
      </c>
      <c r="C9" s="285"/>
      <c r="D9" s="285"/>
      <c r="E9" s="285"/>
      <c r="F9" s="285"/>
      <c r="G9" s="285"/>
      <c r="H9" s="285"/>
      <c r="I9" s="285"/>
      <c r="J9" s="285"/>
      <c r="K9" s="285"/>
      <c r="L9" s="285"/>
      <c r="M9" s="285"/>
      <c r="N9" s="285"/>
      <c r="O9" s="285"/>
      <c r="P9" s="285"/>
      <c r="Q9" s="285"/>
      <c r="R9" s="285"/>
      <c r="S9" s="285"/>
      <c r="T9" s="285"/>
      <c r="U9" s="28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294">
        <v>100</v>
      </c>
      <c r="BB9" s="295"/>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64" t="s">
        <v>62</v>
      </c>
      <c r="C11" s="267" t="s">
        <v>130</v>
      </c>
      <c r="D11" s="268"/>
      <c r="E11" s="272" t="s">
        <v>131</v>
      </c>
      <c r="F11" s="268"/>
      <c r="G11" s="272" t="s">
        <v>132</v>
      </c>
      <c r="H11" s="267"/>
      <c r="I11" s="267"/>
      <c r="J11" s="267"/>
      <c r="K11" s="268"/>
      <c r="L11" s="272" t="s">
        <v>133</v>
      </c>
      <c r="M11" s="267"/>
      <c r="N11" s="267"/>
      <c r="O11" s="275"/>
      <c r="P11" s="104"/>
      <c r="Q11" s="104"/>
      <c r="R11" s="104"/>
      <c r="S11" s="278" t="s">
        <v>134</v>
      </c>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51" t="str">
        <f>IF(BC3="計画","(9)1～4週目の勤務時間数合計","(9)1か月の勤務時間数合計")</f>
        <v>(9)1～4週目の勤務時間数合計</v>
      </c>
      <c r="AY11" s="252"/>
      <c r="AZ11" s="251" t="s">
        <v>135</v>
      </c>
      <c r="BA11" s="252"/>
      <c r="BB11" s="259" t="s">
        <v>158</v>
      </c>
      <c r="BC11" s="259"/>
      <c r="BD11" s="259"/>
      <c r="BE11" s="259"/>
      <c r="BF11" s="259"/>
      <c r="BG11" s="259"/>
    </row>
    <row r="12" spans="2:60" ht="20.25" customHeight="1" thickBot="1" x14ac:dyDescent="0.45">
      <c r="B12" s="265"/>
      <c r="C12" s="190"/>
      <c r="D12" s="269"/>
      <c r="E12" s="273"/>
      <c r="F12" s="269"/>
      <c r="G12" s="273"/>
      <c r="H12" s="190"/>
      <c r="I12" s="190"/>
      <c r="J12" s="190"/>
      <c r="K12" s="269"/>
      <c r="L12" s="273"/>
      <c r="M12" s="190"/>
      <c r="N12" s="190"/>
      <c r="O12" s="276"/>
      <c r="P12" s="101"/>
      <c r="Q12" s="101"/>
      <c r="R12" s="101"/>
      <c r="S12" s="261" t="s">
        <v>10</v>
      </c>
      <c r="T12" s="262"/>
      <c r="U12" s="262"/>
      <c r="V12" s="262"/>
      <c r="W12" s="262"/>
      <c r="X12" s="262"/>
      <c r="Y12" s="263"/>
      <c r="Z12" s="261" t="s">
        <v>11</v>
      </c>
      <c r="AA12" s="262"/>
      <c r="AB12" s="262"/>
      <c r="AC12" s="262"/>
      <c r="AD12" s="262"/>
      <c r="AE12" s="262"/>
      <c r="AF12" s="263"/>
      <c r="AG12" s="261" t="s">
        <v>12</v>
      </c>
      <c r="AH12" s="262"/>
      <c r="AI12" s="262"/>
      <c r="AJ12" s="262"/>
      <c r="AK12" s="262"/>
      <c r="AL12" s="262"/>
      <c r="AM12" s="263"/>
      <c r="AN12" s="261" t="s">
        <v>13</v>
      </c>
      <c r="AO12" s="262"/>
      <c r="AP12" s="262"/>
      <c r="AQ12" s="262"/>
      <c r="AR12" s="262"/>
      <c r="AS12" s="262"/>
      <c r="AT12" s="263"/>
      <c r="AU12" s="261" t="s">
        <v>14</v>
      </c>
      <c r="AV12" s="262"/>
      <c r="AW12" s="263"/>
      <c r="AX12" s="253"/>
      <c r="AY12" s="254"/>
      <c r="AZ12" s="253"/>
      <c r="BA12" s="254"/>
      <c r="BB12" s="259"/>
      <c r="BC12" s="259"/>
      <c r="BD12" s="259"/>
      <c r="BE12" s="259"/>
      <c r="BF12" s="259"/>
      <c r="BG12" s="259"/>
    </row>
    <row r="13" spans="2:60" ht="20.25" customHeight="1" thickBot="1" x14ac:dyDescent="0.45">
      <c r="B13" s="265"/>
      <c r="C13" s="190"/>
      <c r="D13" s="269"/>
      <c r="E13" s="273"/>
      <c r="F13" s="269"/>
      <c r="G13" s="273"/>
      <c r="H13" s="190"/>
      <c r="I13" s="190"/>
      <c r="J13" s="190"/>
      <c r="K13" s="269"/>
      <c r="L13" s="273"/>
      <c r="M13" s="190"/>
      <c r="N13" s="190"/>
      <c r="O13" s="276"/>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253"/>
      <c r="AY13" s="254"/>
      <c r="AZ13" s="253"/>
      <c r="BA13" s="254"/>
      <c r="BB13" s="259"/>
      <c r="BC13" s="259"/>
      <c r="BD13" s="259"/>
      <c r="BE13" s="259"/>
      <c r="BF13" s="259"/>
      <c r="BG13" s="259"/>
    </row>
    <row r="14" spans="2:60" ht="20.25" hidden="1" customHeight="1" thickBot="1" x14ac:dyDescent="0.45">
      <c r="B14" s="265"/>
      <c r="C14" s="190"/>
      <c r="D14" s="269"/>
      <c r="E14" s="273"/>
      <c r="F14" s="269"/>
      <c r="G14" s="273"/>
      <c r="H14" s="190"/>
      <c r="I14" s="190"/>
      <c r="J14" s="190"/>
      <c r="K14" s="269"/>
      <c r="L14" s="273"/>
      <c r="M14" s="190"/>
      <c r="N14" s="190"/>
      <c r="O14" s="276"/>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255"/>
      <c r="AY14" s="256"/>
      <c r="AZ14" s="255"/>
      <c r="BA14" s="256"/>
      <c r="BB14" s="260"/>
      <c r="BC14" s="260"/>
      <c r="BD14" s="260"/>
      <c r="BE14" s="260"/>
      <c r="BF14" s="260"/>
      <c r="BG14" s="260"/>
    </row>
    <row r="15" spans="2:60" ht="20.25" customHeight="1" thickBot="1" x14ac:dyDescent="0.45">
      <c r="B15" s="266"/>
      <c r="C15" s="270"/>
      <c r="D15" s="271"/>
      <c r="E15" s="274"/>
      <c r="F15" s="271"/>
      <c r="G15" s="274"/>
      <c r="H15" s="270"/>
      <c r="I15" s="270"/>
      <c r="J15" s="270"/>
      <c r="K15" s="271"/>
      <c r="L15" s="274"/>
      <c r="M15" s="270"/>
      <c r="N15" s="270"/>
      <c r="O15" s="277"/>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7"/>
      <c r="AY15" s="258"/>
      <c r="AZ15" s="257"/>
      <c r="BA15" s="258"/>
      <c r="BB15" s="260"/>
      <c r="BC15" s="260"/>
      <c r="BD15" s="260"/>
      <c r="BE15" s="260"/>
      <c r="BF15" s="260"/>
      <c r="BG15" s="260"/>
    </row>
    <row r="16" spans="2:60" ht="20.25" customHeight="1" x14ac:dyDescent="0.4">
      <c r="B16" s="240">
        <v>1</v>
      </c>
      <c r="C16" s="241" t="s">
        <v>2</v>
      </c>
      <c r="D16" s="242"/>
      <c r="E16" s="243" t="s">
        <v>168</v>
      </c>
      <c r="F16" s="244"/>
      <c r="G16" s="205" t="s">
        <v>173</v>
      </c>
      <c r="H16" s="206"/>
      <c r="I16" s="206"/>
      <c r="J16" s="206"/>
      <c r="K16" s="207"/>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27">
        <f>IF($BC$3="計画",SUM(S17:AT17),IF($BC$3="実績",SUM(S17:AW17),""))</f>
        <v>80</v>
      </c>
      <c r="AY16" s="228"/>
      <c r="AZ16" s="229">
        <f>IF($BC$3="計画",AX16/4,IF($BC$3="実績",AX16/($BA$7/7),""))</f>
        <v>20</v>
      </c>
      <c r="BA16" s="230"/>
      <c r="BB16" s="231" t="s">
        <v>174</v>
      </c>
      <c r="BC16" s="232"/>
      <c r="BD16" s="232"/>
      <c r="BE16" s="232"/>
      <c r="BF16" s="232"/>
      <c r="BG16" s="233"/>
    </row>
    <row r="17" spans="2:59" ht="20.25" customHeight="1" x14ac:dyDescent="0.4">
      <c r="B17" s="197"/>
      <c r="C17" s="201"/>
      <c r="D17" s="200"/>
      <c r="E17" s="235"/>
      <c r="F17" s="236"/>
      <c r="G17" s="208"/>
      <c r="H17" s="206"/>
      <c r="I17" s="206"/>
      <c r="J17" s="206"/>
      <c r="K17" s="207"/>
      <c r="L17" s="237"/>
      <c r="M17" s="238"/>
      <c r="N17" s="238"/>
      <c r="O17" s="239"/>
      <c r="P17" s="178" t="s">
        <v>56</v>
      </c>
      <c r="Q17" s="179"/>
      <c r="R17" s="180"/>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168"/>
      <c r="AY17" s="169"/>
      <c r="AZ17" s="170"/>
      <c r="BA17" s="171"/>
      <c r="BB17" s="175"/>
      <c r="BC17" s="176"/>
      <c r="BD17" s="176"/>
      <c r="BE17" s="176"/>
      <c r="BF17" s="176"/>
      <c r="BG17" s="177"/>
    </row>
    <row r="18" spans="2:59" ht="20.25" customHeight="1" x14ac:dyDescent="0.4">
      <c r="B18" s="197">
        <f>B16+1</f>
        <v>2</v>
      </c>
      <c r="C18" s="199" t="s">
        <v>174</v>
      </c>
      <c r="D18" s="200"/>
      <c r="E18" s="234" t="s">
        <v>168</v>
      </c>
      <c r="F18" s="204"/>
      <c r="G18" s="205" t="s">
        <v>173</v>
      </c>
      <c r="H18" s="206"/>
      <c r="I18" s="206"/>
      <c r="J18" s="206"/>
      <c r="K18" s="207"/>
      <c r="L18" s="212" t="s">
        <v>144</v>
      </c>
      <c r="M18" s="213"/>
      <c r="N18" s="213"/>
      <c r="O18" s="214"/>
      <c r="P18" s="215" t="s">
        <v>55</v>
      </c>
      <c r="Q18" s="216"/>
      <c r="R18" s="217"/>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168">
        <f>IF($BC$3="計画",SUM(S19:AT19),IF($BC$3="実績",SUM(S19:AW19),""))</f>
        <v>80</v>
      </c>
      <c r="AY18" s="169"/>
      <c r="AZ18" s="170">
        <f>IF($BC$3="計画",AX18/4,IF($BC$3="実績",AX18/($BA$7/7),""))</f>
        <v>20</v>
      </c>
      <c r="BA18" s="171"/>
      <c r="BB18" s="172" t="s">
        <v>170</v>
      </c>
      <c r="BC18" s="173"/>
      <c r="BD18" s="173"/>
      <c r="BE18" s="173"/>
      <c r="BF18" s="173"/>
      <c r="BG18" s="174"/>
    </row>
    <row r="19" spans="2:59" ht="20.25" customHeight="1" x14ac:dyDescent="0.4">
      <c r="B19" s="197"/>
      <c r="C19" s="201"/>
      <c r="D19" s="200"/>
      <c r="E19" s="235"/>
      <c r="F19" s="236"/>
      <c r="G19" s="208"/>
      <c r="H19" s="206"/>
      <c r="I19" s="206"/>
      <c r="J19" s="206"/>
      <c r="K19" s="207"/>
      <c r="L19" s="237"/>
      <c r="M19" s="238"/>
      <c r="N19" s="238"/>
      <c r="O19" s="239"/>
      <c r="P19" s="178" t="s">
        <v>56</v>
      </c>
      <c r="Q19" s="179"/>
      <c r="R19" s="180"/>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168"/>
      <c r="AY19" s="169"/>
      <c r="AZ19" s="170"/>
      <c r="BA19" s="171"/>
      <c r="BB19" s="175"/>
      <c r="BC19" s="176"/>
      <c r="BD19" s="176"/>
      <c r="BE19" s="176"/>
      <c r="BF19" s="176"/>
      <c r="BG19" s="177"/>
    </row>
    <row r="20" spans="2:59" ht="20.25" customHeight="1" x14ac:dyDescent="0.4">
      <c r="B20" s="197">
        <f t="shared" ref="B20" si="1">B18+1</f>
        <v>3</v>
      </c>
      <c r="C20" s="199" t="s">
        <v>174</v>
      </c>
      <c r="D20" s="200"/>
      <c r="E20" s="202" t="s">
        <v>143</v>
      </c>
      <c r="F20" s="200"/>
      <c r="G20" s="205" t="s">
        <v>174</v>
      </c>
      <c r="H20" s="206"/>
      <c r="I20" s="206"/>
      <c r="J20" s="206"/>
      <c r="K20" s="207"/>
      <c r="L20" s="209" t="s">
        <v>163</v>
      </c>
      <c r="M20" s="210"/>
      <c r="N20" s="210"/>
      <c r="O20" s="211"/>
      <c r="P20" s="215" t="s">
        <v>55</v>
      </c>
      <c r="Q20" s="216"/>
      <c r="R20" s="217"/>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168">
        <f>IF($BC$3="計画",SUM(S21:AT21),IF($BC$3="実績",SUM(S21:AW21),""))</f>
        <v>159.99999999999997</v>
      </c>
      <c r="AY20" s="169"/>
      <c r="AZ20" s="170">
        <f>IF($BC$3="計画",AX20/4,IF($BC$3="実績",AX20/($BA$7/7),""))</f>
        <v>39.999999999999993</v>
      </c>
      <c r="BA20" s="171"/>
      <c r="BB20" s="172"/>
      <c r="BC20" s="173"/>
      <c r="BD20" s="173"/>
      <c r="BE20" s="173"/>
      <c r="BF20" s="173"/>
      <c r="BG20" s="174"/>
    </row>
    <row r="21" spans="2:59" ht="20.25" customHeight="1" x14ac:dyDescent="0.4">
      <c r="B21" s="197"/>
      <c r="C21" s="201"/>
      <c r="D21" s="200"/>
      <c r="E21" s="220"/>
      <c r="F21" s="200"/>
      <c r="G21" s="208"/>
      <c r="H21" s="206"/>
      <c r="I21" s="206"/>
      <c r="J21" s="206"/>
      <c r="K21" s="207"/>
      <c r="L21" s="209"/>
      <c r="M21" s="210"/>
      <c r="N21" s="210"/>
      <c r="O21" s="211"/>
      <c r="P21" s="178" t="s">
        <v>56</v>
      </c>
      <c r="Q21" s="179"/>
      <c r="R21" s="180"/>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168"/>
      <c r="AY21" s="169"/>
      <c r="AZ21" s="170"/>
      <c r="BA21" s="171"/>
      <c r="BB21" s="175"/>
      <c r="BC21" s="176"/>
      <c r="BD21" s="176"/>
      <c r="BE21" s="176"/>
      <c r="BF21" s="176"/>
      <c r="BG21" s="177"/>
    </row>
    <row r="22" spans="2:59" ht="20.25" customHeight="1" x14ac:dyDescent="0.4">
      <c r="B22" s="197">
        <f t="shared" ref="B22" si="2">B20+1</f>
        <v>4</v>
      </c>
      <c r="C22" s="199" t="s">
        <v>174</v>
      </c>
      <c r="D22" s="200"/>
      <c r="E22" s="202" t="s">
        <v>143</v>
      </c>
      <c r="F22" s="200"/>
      <c r="G22" s="205" t="s">
        <v>174</v>
      </c>
      <c r="H22" s="206"/>
      <c r="I22" s="206"/>
      <c r="J22" s="206"/>
      <c r="K22" s="207"/>
      <c r="L22" s="209" t="s">
        <v>164</v>
      </c>
      <c r="M22" s="210"/>
      <c r="N22" s="210"/>
      <c r="O22" s="211"/>
      <c r="P22" s="215" t="s">
        <v>55</v>
      </c>
      <c r="Q22" s="216"/>
      <c r="R22" s="217"/>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168">
        <f t="shared" ref="AX22" si="3">IF($BC$3="計画",SUM(S23:AT23),IF($BC$3="実績",SUM(S23:AW23),""))</f>
        <v>159.99999999999997</v>
      </c>
      <c r="AY22" s="169"/>
      <c r="AZ22" s="170">
        <f t="shared" ref="AZ22" si="4">IF($BC$3="計画",AX22/4,IF($BC$3="実績",AX22/($BA$7/7),""))</f>
        <v>39.999999999999993</v>
      </c>
      <c r="BA22" s="171"/>
      <c r="BB22" s="172"/>
      <c r="BC22" s="173"/>
      <c r="BD22" s="173"/>
      <c r="BE22" s="173"/>
      <c r="BF22" s="173"/>
      <c r="BG22" s="174"/>
    </row>
    <row r="23" spans="2:59" ht="20.25" customHeight="1" x14ac:dyDescent="0.4">
      <c r="B23" s="197"/>
      <c r="C23" s="201"/>
      <c r="D23" s="200"/>
      <c r="E23" s="220"/>
      <c r="F23" s="200"/>
      <c r="G23" s="208"/>
      <c r="H23" s="206"/>
      <c r="I23" s="206"/>
      <c r="J23" s="206"/>
      <c r="K23" s="207"/>
      <c r="L23" s="209"/>
      <c r="M23" s="210"/>
      <c r="N23" s="210"/>
      <c r="O23" s="211"/>
      <c r="P23" s="178" t="s">
        <v>56</v>
      </c>
      <c r="Q23" s="179"/>
      <c r="R23" s="180"/>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168"/>
      <c r="AY23" s="169"/>
      <c r="AZ23" s="170"/>
      <c r="BA23" s="171"/>
      <c r="BB23" s="175"/>
      <c r="BC23" s="176"/>
      <c r="BD23" s="176"/>
      <c r="BE23" s="176"/>
      <c r="BF23" s="176"/>
      <c r="BG23" s="177"/>
    </row>
    <row r="24" spans="2:59" ht="20.25" customHeight="1" x14ac:dyDescent="0.4">
      <c r="B24" s="197">
        <f t="shared" ref="B24" si="5">B22+1</f>
        <v>5</v>
      </c>
      <c r="C24" s="199" t="s">
        <v>174</v>
      </c>
      <c r="D24" s="200"/>
      <c r="E24" s="202" t="s">
        <v>177</v>
      </c>
      <c r="F24" s="200"/>
      <c r="G24" s="205" t="s">
        <v>174</v>
      </c>
      <c r="H24" s="206"/>
      <c r="I24" s="206"/>
      <c r="J24" s="206"/>
      <c r="K24" s="207"/>
      <c r="L24" s="209" t="s">
        <v>165</v>
      </c>
      <c r="M24" s="210"/>
      <c r="N24" s="210"/>
      <c r="O24" s="211"/>
      <c r="P24" s="215" t="s">
        <v>55</v>
      </c>
      <c r="Q24" s="216"/>
      <c r="R24" s="217"/>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168">
        <f t="shared" ref="AX24" si="6">IF($BC$3="計画",SUM(S25:AT25),IF($BC$3="実績",SUM(S25:AW25),""))</f>
        <v>100</v>
      </c>
      <c r="AY24" s="169"/>
      <c r="AZ24" s="170">
        <f t="shared" ref="AZ24" si="7">IF($BC$3="計画",AX24/4,IF($BC$3="実績",AX24/($BA$7/7),""))</f>
        <v>25</v>
      </c>
      <c r="BA24" s="171"/>
      <c r="BB24" s="172"/>
      <c r="BC24" s="173"/>
      <c r="BD24" s="173"/>
      <c r="BE24" s="173"/>
      <c r="BF24" s="173"/>
      <c r="BG24" s="174"/>
    </row>
    <row r="25" spans="2:59" ht="20.25" customHeight="1" x14ac:dyDescent="0.4">
      <c r="B25" s="197"/>
      <c r="C25" s="201"/>
      <c r="D25" s="200"/>
      <c r="E25" s="220"/>
      <c r="F25" s="200"/>
      <c r="G25" s="208"/>
      <c r="H25" s="206"/>
      <c r="I25" s="206"/>
      <c r="J25" s="206"/>
      <c r="K25" s="207"/>
      <c r="L25" s="209"/>
      <c r="M25" s="210"/>
      <c r="N25" s="210"/>
      <c r="O25" s="211"/>
      <c r="P25" s="178" t="s">
        <v>56</v>
      </c>
      <c r="Q25" s="179"/>
      <c r="R25" s="180"/>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168"/>
      <c r="AY25" s="169"/>
      <c r="AZ25" s="170"/>
      <c r="BA25" s="171"/>
      <c r="BB25" s="175"/>
      <c r="BC25" s="176"/>
      <c r="BD25" s="176"/>
      <c r="BE25" s="176"/>
      <c r="BF25" s="176"/>
      <c r="BG25" s="177"/>
    </row>
    <row r="26" spans="2:59" ht="20.25" customHeight="1" x14ac:dyDescent="0.4">
      <c r="B26" s="197">
        <f t="shared" ref="B26" si="8">B24+1</f>
        <v>6</v>
      </c>
      <c r="C26" s="199"/>
      <c r="D26" s="200"/>
      <c r="E26" s="202"/>
      <c r="F26" s="200"/>
      <c r="G26" s="205"/>
      <c r="H26" s="206"/>
      <c r="I26" s="206"/>
      <c r="J26" s="206"/>
      <c r="K26" s="207"/>
      <c r="L26" s="209"/>
      <c r="M26" s="210"/>
      <c r="N26" s="210"/>
      <c r="O26" s="211"/>
      <c r="P26" s="215" t="s">
        <v>55</v>
      </c>
      <c r="Q26" s="216"/>
      <c r="R26" s="217"/>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168">
        <f>IF($BC$3="計画",SUM(S27:AT27),IF($BC$3="実績",SUM(S27:AW27),""))</f>
        <v>0</v>
      </c>
      <c r="AY26" s="169"/>
      <c r="AZ26" s="170">
        <f t="shared" ref="AZ26" si="9">IF($BC$3="計画",AX26/4,IF($BC$3="実績",AX26/($BA$7/7),""))</f>
        <v>0</v>
      </c>
      <c r="BA26" s="171"/>
      <c r="BB26" s="172"/>
      <c r="BC26" s="173"/>
      <c r="BD26" s="173"/>
      <c r="BE26" s="173"/>
      <c r="BF26" s="173"/>
      <c r="BG26" s="174"/>
    </row>
    <row r="27" spans="2:59" ht="20.25" customHeight="1" x14ac:dyDescent="0.4">
      <c r="B27" s="197"/>
      <c r="C27" s="201"/>
      <c r="D27" s="200"/>
      <c r="E27" s="220"/>
      <c r="F27" s="200"/>
      <c r="G27" s="208"/>
      <c r="H27" s="206"/>
      <c r="I27" s="206"/>
      <c r="J27" s="206"/>
      <c r="K27" s="207"/>
      <c r="L27" s="209"/>
      <c r="M27" s="210"/>
      <c r="N27" s="210"/>
      <c r="O27" s="211"/>
      <c r="P27" s="178" t="s">
        <v>56</v>
      </c>
      <c r="Q27" s="179"/>
      <c r="R27" s="180"/>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168"/>
      <c r="AY27" s="169"/>
      <c r="AZ27" s="170"/>
      <c r="BA27" s="171"/>
      <c r="BB27" s="175"/>
      <c r="BC27" s="176"/>
      <c r="BD27" s="176"/>
      <c r="BE27" s="176"/>
      <c r="BF27" s="176"/>
      <c r="BG27" s="177"/>
    </row>
    <row r="28" spans="2:59" ht="20.25" customHeight="1" x14ac:dyDescent="0.4">
      <c r="B28" s="197">
        <f t="shared" ref="B28" si="10">B26+1</f>
        <v>7</v>
      </c>
      <c r="C28" s="199"/>
      <c r="D28" s="200"/>
      <c r="E28" s="202"/>
      <c r="F28" s="200"/>
      <c r="G28" s="205"/>
      <c r="H28" s="206"/>
      <c r="I28" s="206"/>
      <c r="J28" s="206"/>
      <c r="K28" s="207"/>
      <c r="L28" s="209"/>
      <c r="M28" s="210"/>
      <c r="N28" s="210"/>
      <c r="O28" s="211"/>
      <c r="P28" s="215" t="s">
        <v>55</v>
      </c>
      <c r="Q28" s="216"/>
      <c r="R28" s="217"/>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168">
        <f>IF($BC$3="計画",SUM(S29:AT29),IF($BC$3="実績",SUM(S29:AW29),""))</f>
        <v>0</v>
      </c>
      <c r="AY28" s="169"/>
      <c r="AZ28" s="170">
        <f t="shared" ref="AZ28" si="11">IF($BC$3="計画",AX28/4,IF($BC$3="実績",AX28/($BA$7/7),""))</f>
        <v>0</v>
      </c>
      <c r="BA28" s="171"/>
      <c r="BB28" s="172"/>
      <c r="BC28" s="173"/>
      <c r="BD28" s="173"/>
      <c r="BE28" s="173"/>
      <c r="BF28" s="173"/>
      <c r="BG28" s="174"/>
    </row>
    <row r="29" spans="2:59" ht="20.25" customHeight="1" x14ac:dyDescent="0.4">
      <c r="B29" s="197"/>
      <c r="C29" s="201"/>
      <c r="D29" s="200"/>
      <c r="E29" s="220"/>
      <c r="F29" s="200"/>
      <c r="G29" s="208"/>
      <c r="H29" s="206"/>
      <c r="I29" s="206"/>
      <c r="J29" s="206"/>
      <c r="K29" s="207"/>
      <c r="L29" s="209"/>
      <c r="M29" s="210"/>
      <c r="N29" s="210"/>
      <c r="O29" s="211"/>
      <c r="P29" s="178" t="s">
        <v>56</v>
      </c>
      <c r="Q29" s="179"/>
      <c r="R29" s="180"/>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168"/>
      <c r="AY29" s="169"/>
      <c r="AZ29" s="170"/>
      <c r="BA29" s="171"/>
      <c r="BB29" s="175"/>
      <c r="BC29" s="176"/>
      <c r="BD29" s="176"/>
      <c r="BE29" s="176"/>
      <c r="BF29" s="176"/>
      <c r="BG29" s="177"/>
    </row>
    <row r="30" spans="2:59" ht="20.25" customHeight="1" x14ac:dyDescent="0.4">
      <c r="B30" s="197">
        <f t="shared" ref="B30" si="12">B28+1</f>
        <v>8</v>
      </c>
      <c r="C30" s="199"/>
      <c r="D30" s="200"/>
      <c r="E30" s="202"/>
      <c r="F30" s="200"/>
      <c r="G30" s="205"/>
      <c r="H30" s="206"/>
      <c r="I30" s="206"/>
      <c r="J30" s="206"/>
      <c r="K30" s="207"/>
      <c r="L30" s="209"/>
      <c r="M30" s="210"/>
      <c r="N30" s="210"/>
      <c r="O30" s="211"/>
      <c r="P30" s="215" t="s">
        <v>55</v>
      </c>
      <c r="Q30" s="216"/>
      <c r="R30" s="217"/>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168">
        <f t="shared" ref="AX30" si="13">IF($BC$3="計画",SUM(S31:AT31),IF($BC$3="実績",SUM(S31:AW31),""))</f>
        <v>0</v>
      </c>
      <c r="AY30" s="169"/>
      <c r="AZ30" s="170">
        <f t="shared" ref="AZ30" si="14">IF($BC$3="計画",AX30/4,IF($BC$3="実績",AX30/($BA$7/7),""))</f>
        <v>0</v>
      </c>
      <c r="BA30" s="171"/>
      <c r="BB30" s="172"/>
      <c r="BC30" s="173"/>
      <c r="BD30" s="173"/>
      <c r="BE30" s="173"/>
      <c r="BF30" s="173"/>
      <c r="BG30" s="174"/>
    </row>
    <row r="31" spans="2:59" ht="20.25" customHeight="1" x14ac:dyDescent="0.4">
      <c r="B31" s="197"/>
      <c r="C31" s="201"/>
      <c r="D31" s="200"/>
      <c r="E31" s="220"/>
      <c r="F31" s="200"/>
      <c r="G31" s="208"/>
      <c r="H31" s="206"/>
      <c r="I31" s="206"/>
      <c r="J31" s="206"/>
      <c r="K31" s="207"/>
      <c r="L31" s="209"/>
      <c r="M31" s="210"/>
      <c r="N31" s="210"/>
      <c r="O31" s="211"/>
      <c r="P31" s="178" t="s">
        <v>56</v>
      </c>
      <c r="Q31" s="179"/>
      <c r="R31" s="180"/>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168"/>
      <c r="AY31" s="169"/>
      <c r="AZ31" s="170"/>
      <c r="BA31" s="171"/>
      <c r="BB31" s="175"/>
      <c r="BC31" s="176"/>
      <c r="BD31" s="176"/>
      <c r="BE31" s="176"/>
      <c r="BF31" s="176"/>
      <c r="BG31" s="177"/>
    </row>
    <row r="32" spans="2:59" ht="20.25" customHeight="1" x14ac:dyDescent="0.4">
      <c r="B32" s="197">
        <f>B30+1</f>
        <v>9</v>
      </c>
      <c r="C32" s="199"/>
      <c r="D32" s="200"/>
      <c r="E32" s="202"/>
      <c r="F32" s="200"/>
      <c r="G32" s="205"/>
      <c r="H32" s="206"/>
      <c r="I32" s="206"/>
      <c r="J32" s="206"/>
      <c r="K32" s="207"/>
      <c r="L32" s="209"/>
      <c r="M32" s="210"/>
      <c r="N32" s="210"/>
      <c r="O32" s="211"/>
      <c r="P32" s="215" t="s">
        <v>55</v>
      </c>
      <c r="Q32" s="216"/>
      <c r="R32" s="217"/>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168">
        <f t="shared" ref="AX32" si="15">IF($BC$3="計画",SUM(S33:AT33),IF($BC$3="実績",SUM(S33:AW33),""))</f>
        <v>0</v>
      </c>
      <c r="AY32" s="169"/>
      <c r="AZ32" s="170">
        <f t="shared" ref="AZ32" si="16">IF($BC$3="計画",AX32/4,IF($BC$3="実績",AX32/($BA$7/7),""))</f>
        <v>0</v>
      </c>
      <c r="BA32" s="171"/>
      <c r="BB32" s="221"/>
      <c r="BC32" s="222"/>
      <c r="BD32" s="222"/>
      <c r="BE32" s="222"/>
      <c r="BF32" s="222"/>
      <c r="BG32" s="223"/>
    </row>
    <row r="33" spans="2:59" ht="20.25" customHeight="1" x14ac:dyDescent="0.4">
      <c r="B33" s="197"/>
      <c r="C33" s="201"/>
      <c r="D33" s="200"/>
      <c r="E33" s="220"/>
      <c r="F33" s="200"/>
      <c r="G33" s="208"/>
      <c r="H33" s="206"/>
      <c r="I33" s="206"/>
      <c r="J33" s="206"/>
      <c r="K33" s="207"/>
      <c r="L33" s="209"/>
      <c r="M33" s="210"/>
      <c r="N33" s="210"/>
      <c r="O33" s="211"/>
      <c r="P33" s="178" t="s">
        <v>56</v>
      </c>
      <c r="Q33" s="179"/>
      <c r="R33" s="180"/>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168"/>
      <c r="AY33" s="169"/>
      <c r="AZ33" s="170"/>
      <c r="BA33" s="171"/>
      <c r="BB33" s="224"/>
      <c r="BC33" s="225"/>
      <c r="BD33" s="225"/>
      <c r="BE33" s="225"/>
      <c r="BF33" s="225"/>
      <c r="BG33" s="226"/>
    </row>
    <row r="34" spans="2:59" ht="20.25" customHeight="1" x14ac:dyDescent="0.4">
      <c r="B34" s="197">
        <f t="shared" ref="B34:B36" si="17">B32+1</f>
        <v>10</v>
      </c>
      <c r="C34" s="199"/>
      <c r="D34" s="200"/>
      <c r="E34" s="202"/>
      <c r="F34" s="200"/>
      <c r="G34" s="205"/>
      <c r="H34" s="206"/>
      <c r="I34" s="206"/>
      <c r="J34" s="206"/>
      <c r="K34" s="207"/>
      <c r="L34" s="209"/>
      <c r="M34" s="210"/>
      <c r="N34" s="210"/>
      <c r="O34" s="211"/>
      <c r="P34" s="215" t="s">
        <v>55</v>
      </c>
      <c r="Q34" s="216"/>
      <c r="R34" s="217"/>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168">
        <f t="shared" ref="AX34" si="18">IF($BC$3="計画",SUM(S35:AT35),IF($BC$3="実績",SUM(S35:AW35),""))</f>
        <v>0</v>
      </c>
      <c r="AY34" s="169"/>
      <c r="AZ34" s="170">
        <f t="shared" ref="AZ34" si="19">IF($BC$3="計画",AX34/4,IF($BC$3="実績",AX34/($BA$7/7),""))</f>
        <v>0</v>
      </c>
      <c r="BA34" s="171"/>
      <c r="BB34" s="172"/>
      <c r="BC34" s="173"/>
      <c r="BD34" s="173"/>
      <c r="BE34" s="173"/>
      <c r="BF34" s="173"/>
      <c r="BG34" s="174"/>
    </row>
    <row r="35" spans="2:59" ht="20.25" customHeight="1" x14ac:dyDescent="0.4">
      <c r="B35" s="198"/>
      <c r="C35" s="201"/>
      <c r="D35" s="200"/>
      <c r="E35" s="203"/>
      <c r="F35" s="204"/>
      <c r="G35" s="208"/>
      <c r="H35" s="206"/>
      <c r="I35" s="206"/>
      <c r="J35" s="206"/>
      <c r="K35" s="207"/>
      <c r="L35" s="212"/>
      <c r="M35" s="213"/>
      <c r="N35" s="213"/>
      <c r="O35" s="214"/>
      <c r="P35" s="194" t="s">
        <v>56</v>
      </c>
      <c r="Q35" s="195"/>
      <c r="R35" s="196"/>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168"/>
      <c r="AY35" s="169"/>
      <c r="AZ35" s="170"/>
      <c r="BA35" s="171"/>
      <c r="BB35" s="191"/>
      <c r="BC35" s="192"/>
      <c r="BD35" s="192"/>
      <c r="BE35" s="192"/>
      <c r="BF35" s="192"/>
      <c r="BG35" s="193"/>
    </row>
    <row r="36" spans="2:59" ht="20.25" customHeight="1" x14ac:dyDescent="0.4">
      <c r="B36" s="197">
        <f t="shared" si="17"/>
        <v>11</v>
      </c>
      <c r="C36" s="199"/>
      <c r="D36" s="200"/>
      <c r="E36" s="202"/>
      <c r="F36" s="200"/>
      <c r="G36" s="205"/>
      <c r="H36" s="206"/>
      <c r="I36" s="206"/>
      <c r="J36" s="206"/>
      <c r="K36" s="207"/>
      <c r="L36" s="209"/>
      <c r="M36" s="210"/>
      <c r="N36" s="210"/>
      <c r="O36" s="211"/>
      <c r="P36" s="215" t="s">
        <v>55</v>
      </c>
      <c r="Q36" s="216"/>
      <c r="R36" s="217"/>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168">
        <f t="shared" ref="AX36" si="20">IF($BC$3="計画",SUM(S37:AT37),IF($BC$3="実績",SUM(S37:AW37),""))</f>
        <v>0</v>
      </c>
      <c r="AY36" s="169"/>
      <c r="AZ36" s="170">
        <f t="shared" ref="AZ36" si="21">IF($BC$3="計画",AX36/4,IF($BC$3="実績",AX36/($BA$7/7),""))</f>
        <v>0</v>
      </c>
      <c r="BA36" s="171"/>
      <c r="BB36" s="172"/>
      <c r="BC36" s="173"/>
      <c r="BD36" s="173"/>
      <c r="BE36" s="173"/>
      <c r="BF36" s="173"/>
      <c r="BG36" s="174"/>
    </row>
    <row r="37" spans="2:59" ht="20.25" customHeight="1" x14ac:dyDescent="0.4">
      <c r="B37" s="198"/>
      <c r="C37" s="201"/>
      <c r="D37" s="200"/>
      <c r="E37" s="203"/>
      <c r="F37" s="204"/>
      <c r="G37" s="208"/>
      <c r="H37" s="206"/>
      <c r="I37" s="206"/>
      <c r="J37" s="206"/>
      <c r="K37" s="207"/>
      <c r="L37" s="212"/>
      <c r="M37" s="213"/>
      <c r="N37" s="213"/>
      <c r="O37" s="214"/>
      <c r="P37" s="194" t="s">
        <v>56</v>
      </c>
      <c r="Q37" s="195"/>
      <c r="R37" s="196"/>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168"/>
      <c r="AY37" s="169"/>
      <c r="AZ37" s="170"/>
      <c r="BA37" s="171"/>
      <c r="BB37" s="191"/>
      <c r="BC37" s="192"/>
      <c r="BD37" s="192"/>
      <c r="BE37" s="192"/>
      <c r="BF37" s="192"/>
      <c r="BG37" s="193"/>
    </row>
    <row r="38" spans="2:59" ht="20.25" customHeight="1" x14ac:dyDescent="0.4">
      <c r="B38" s="197">
        <f>B36+1</f>
        <v>12</v>
      </c>
      <c r="C38" s="199"/>
      <c r="D38" s="200"/>
      <c r="E38" s="202"/>
      <c r="F38" s="200"/>
      <c r="G38" s="205"/>
      <c r="H38" s="206"/>
      <c r="I38" s="206"/>
      <c r="J38" s="206"/>
      <c r="K38" s="207"/>
      <c r="L38" s="209"/>
      <c r="M38" s="210"/>
      <c r="N38" s="210"/>
      <c r="O38" s="211"/>
      <c r="P38" s="215" t="s">
        <v>55</v>
      </c>
      <c r="Q38" s="216"/>
      <c r="R38" s="217"/>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168">
        <f t="shared" ref="AX38" si="22">IF($BC$3="計画",SUM(S39:AT39),IF($BC$3="実績",SUM(S39:AW39),""))</f>
        <v>0</v>
      </c>
      <c r="AY38" s="169"/>
      <c r="AZ38" s="170">
        <f t="shared" ref="AZ38" si="23">IF($BC$3="計画",AX38/4,IF($BC$3="実績",AX38/($BA$7/7),""))</f>
        <v>0</v>
      </c>
      <c r="BA38" s="171"/>
      <c r="BB38" s="172"/>
      <c r="BC38" s="173"/>
      <c r="BD38" s="173"/>
      <c r="BE38" s="173"/>
      <c r="BF38" s="173"/>
      <c r="BG38" s="174"/>
    </row>
    <row r="39" spans="2:59" ht="20.25" customHeight="1" x14ac:dyDescent="0.4">
      <c r="B39" s="198"/>
      <c r="C39" s="201"/>
      <c r="D39" s="200"/>
      <c r="E39" s="203"/>
      <c r="F39" s="204"/>
      <c r="G39" s="208"/>
      <c r="H39" s="206"/>
      <c r="I39" s="206"/>
      <c r="J39" s="206"/>
      <c r="K39" s="207"/>
      <c r="L39" s="212"/>
      <c r="M39" s="213"/>
      <c r="N39" s="213"/>
      <c r="O39" s="214"/>
      <c r="P39" s="194" t="s">
        <v>56</v>
      </c>
      <c r="Q39" s="195"/>
      <c r="R39" s="196"/>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168"/>
      <c r="AY39" s="169"/>
      <c r="AZ39" s="170"/>
      <c r="BA39" s="171"/>
      <c r="BB39" s="191"/>
      <c r="BC39" s="192"/>
      <c r="BD39" s="192"/>
      <c r="BE39" s="192"/>
      <c r="BF39" s="192"/>
      <c r="BG39" s="193"/>
    </row>
    <row r="40" spans="2:59" ht="20.25" customHeight="1" x14ac:dyDescent="0.4">
      <c r="B40" s="197">
        <f>B38+1</f>
        <v>13</v>
      </c>
      <c r="C40" s="199"/>
      <c r="D40" s="200"/>
      <c r="E40" s="202"/>
      <c r="F40" s="200"/>
      <c r="G40" s="205"/>
      <c r="H40" s="206"/>
      <c r="I40" s="206"/>
      <c r="J40" s="206"/>
      <c r="K40" s="207"/>
      <c r="L40" s="209"/>
      <c r="M40" s="210"/>
      <c r="N40" s="210"/>
      <c r="O40" s="211"/>
      <c r="P40" s="215" t="s">
        <v>55</v>
      </c>
      <c r="Q40" s="216"/>
      <c r="R40" s="217"/>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168">
        <f t="shared" ref="AX40" si="24">IF($BC$3="計画",SUM(S41:AT41),IF($BC$3="実績",SUM(S41:AW41),""))</f>
        <v>0</v>
      </c>
      <c r="AY40" s="169"/>
      <c r="AZ40" s="170">
        <f t="shared" ref="AZ40" si="25">IF($BC$3="計画",AX40/4,IF($BC$3="実績",AX40/($BA$7/7),""))</f>
        <v>0</v>
      </c>
      <c r="BA40" s="171"/>
      <c r="BB40" s="172"/>
      <c r="BC40" s="173"/>
      <c r="BD40" s="173"/>
      <c r="BE40" s="173"/>
      <c r="BF40" s="173"/>
      <c r="BG40" s="174"/>
    </row>
    <row r="41" spans="2:59" ht="20.25" customHeight="1" x14ac:dyDescent="0.4">
      <c r="B41" s="198"/>
      <c r="C41" s="201"/>
      <c r="D41" s="200"/>
      <c r="E41" s="203"/>
      <c r="F41" s="204"/>
      <c r="G41" s="208"/>
      <c r="H41" s="206"/>
      <c r="I41" s="206"/>
      <c r="J41" s="206"/>
      <c r="K41" s="207"/>
      <c r="L41" s="212"/>
      <c r="M41" s="213"/>
      <c r="N41" s="213"/>
      <c r="O41" s="214"/>
      <c r="P41" s="194" t="s">
        <v>56</v>
      </c>
      <c r="Q41" s="195"/>
      <c r="R41" s="196"/>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168"/>
      <c r="AY41" s="169"/>
      <c r="AZ41" s="170"/>
      <c r="BA41" s="171"/>
      <c r="BB41" s="191"/>
      <c r="BC41" s="192"/>
      <c r="BD41" s="192"/>
      <c r="BE41" s="192"/>
      <c r="BF41" s="192"/>
      <c r="BG41" s="193"/>
    </row>
    <row r="42" spans="2:59" ht="20.25" customHeight="1" x14ac:dyDescent="0.4">
      <c r="B42" s="197">
        <f>B40+1</f>
        <v>14</v>
      </c>
      <c r="C42" s="199"/>
      <c r="D42" s="200"/>
      <c r="E42" s="202"/>
      <c r="F42" s="200"/>
      <c r="G42" s="205"/>
      <c r="H42" s="206"/>
      <c r="I42" s="206"/>
      <c r="J42" s="206"/>
      <c r="K42" s="207"/>
      <c r="L42" s="209"/>
      <c r="M42" s="210"/>
      <c r="N42" s="210"/>
      <c r="O42" s="211"/>
      <c r="P42" s="215" t="s">
        <v>55</v>
      </c>
      <c r="Q42" s="216"/>
      <c r="R42" s="217"/>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168">
        <f t="shared" ref="AX42" si="26">IF($BC$3="計画",SUM(S43:AT43),IF($BC$3="実績",SUM(S43:AW43),""))</f>
        <v>0</v>
      </c>
      <c r="AY42" s="169"/>
      <c r="AZ42" s="170">
        <f t="shared" ref="AZ42" si="27">IF($BC$3="計画",AX42/4,IF($BC$3="実績",AX42/($BA$7/7),""))</f>
        <v>0</v>
      </c>
      <c r="BA42" s="171"/>
      <c r="BB42" s="172"/>
      <c r="BC42" s="173"/>
      <c r="BD42" s="173"/>
      <c r="BE42" s="173"/>
      <c r="BF42" s="173"/>
      <c r="BG42" s="174"/>
    </row>
    <row r="43" spans="2:59" ht="20.25" customHeight="1" x14ac:dyDescent="0.4">
      <c r="B43" s="198"/>
      <c r="C43" s="201"/>
      <c r="D43" s="200"/>
      <c r="E43" s="203"/>
      <c r="F43" s="204"/>
      <c r="G43" s="208"/>
      <c r="H43" s="206"/>
      <c r="I43" s="206"/>
      <c r="J43" s="206"/>
      <c r="K43" s="207"/>
      <c r="L43" s="212"/>
      <c r="M43" s="213"/>
      <c r="N43" s="213"/>
      <c r="O43" s="214"/>
      <c r="P43" s="194" t="s">
        <v>56</v>
      </c>
      <c r="Q43" s="195"/>
      <c r="R43" s="196"/>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168"/>
      <c r="AY43" s="169"/>
      <c r="AZ43" s="170"/>
      <c r="BA43" s="171"/>
      <c r="BB43" s="191"/>
      <c r="BC43" s="192"/>
      <c r="BD43" s="192"/>
      <c r="BE43" s="192"/>
      <c r="BF43" s="192"/>
      <c r="BG43" s="193"/>
    </row>
    <row r="44" spans="2:59" ht="20.25" customHeight="1" x14ac:dyDescent="0.4">
      <c r="B44" s="197">
        <f>B42+1</f>
        <v>15</v>
      </c>
      <c r="C44" s="199"/>
      <c r="D44" s="200"/>
      <c r="E44" s="202"/>
      <c r="F44" s="200"/>
      <c r="G44" s="205"/>
      <c r="H44" s="206"/>
      <c r="I44" s="206"/>
      <c r="J44" s="206"/>
      <c r="K44" s="207"/>
      <c r="L44" s="209"/>
      <c r="M44" s="210"/>
      <c r="N44" s="210"/>
      <c r="O44" s="211"/>
      <c r="P44" s="215" t="s">
        <v>55</v>
      </c>
      <c r="Q44" s="216"/>
      <c r="R44" s="217"/>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168">
        <f t="shared" ref="AX44" si="28">IF($BC$3="計画",SUM(S45:AT45),IF($BC$3="実績",SUM(S45:AW45),""))</f>
        <v>0</v>
      </c>
      <c r="AY44" s="169"/>
      <c r="AZ44" s="170">
        <f t="shared" ref="AZ44" si="29">IF($BC$3="計画",AX44/4,IF($BC$3="実績",AX44/($BA$7/7),""))</f>
        <v>0</v>
      </c>
      <c r="BA44" s="171"/>
      <c r="BB44" s="172"/>
      <c r="BC44" s="173"/>
      <c r="BD44" s="173"/>
      <c r="BE44" s="173"/>
      <c r="BF44" s="173"/>
      <c r="BG44" s="174"/>
    </row>
    <row r="45" spans="2:59" ht="20.25" customHeight="1" x14ac:dyDescent="0.4">
      <c r="B45" s="198"/>
      <c r="C45" s="201"/>
      <c r="D45" s="200"/>
      <c r="E45" s="203"/>
      <c r="F45" s="204"/>
      <c r="G45" s="208"/>
      <c r="H45" s="206"/>
      <c r="I45" s="206"/>
      <c r="J45" s="206"/>
      <c r="K45" s="207"/>
      <c r="L45" s="212"/>
      <c r="M45" s="213"/>
      <c r="N45" s="213"/>
      <c r="O45" s="214"/>
      <c r="P45" s="194" t="s">
        <v>56</v>
      </c>
      <c r="Q45" s="195"/>
      <c r="R45" s="196"/>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168"/>
      <c r="AY45" s="169"/>
      <c r="AZ45" s="170"/>
      <c r="BA45" s="171"/>
      <c r="BB45" s="191"/>
      <c r="BC45" s="192"/>
      <c r="BD45" s="192"/>
      <c r="BE45" s="192"/>
      <c r="BF45" s="192"/>
      <c r="BG45" s="193"/>
    </row>
    <row r="46" spans="2:59" ht="20.25" customHeight="1" x14ac:dyDescent="0.4">
      <c r="B46" s="197">
        <f>B44+1</f>
        <v>16</v>
      </c>
      <c r="C46" s="199"/>
      <c r="D46" s="200"/>
      <c r="E46" s="202"/>
      <c r="F46" s="200"/>
      <c r="G46" s="205"/>
      <c r="H46" s="206"/>
      <c r="I46" s="206"/>
      <c r="J46" s="206"/>
      <c r="K46" s="207"/>
      <c r="L46" s="209"/>
      <c r="M46" s="210"/>
      <c r="N46" s="210"/>
      <c r="O46" s="211"/>
      <c r="P46" s="215" t="s">
        <v>55</v>
      </c>
      <c r="Q46" s="216"/>
      <c r="R46" s="217"/>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168">
        <f t="shared" ref="AX46" si="30">IF($BC$3="計画",SUM(S47:AT47),IF($BC$3="実績",SUM(S47:AW47),""))</f>
        <v>0</v>
      </c>
      <c r="AY46" s="169"/>
      <c r="AZ46" s="170">
        <f t="shared" ref="AZ46" si="31">IF($BC$3="計画",AX46/4,IF($BC$3="実績",AX46/($BA$7/7),""))</f>
        <v>0</v>
      </c>
      <c r="BA46" s="171"/>
      <c r="BB46" s="172"/>
      <c r="BC46" s="173"/>
      <c r="BD46" s="173"/>
      <c r="BE46" s="173"/>
      <c r="BF46" s="173"/>
      <c r="BG46" s="174"/>
    </row>
    <row r="47" spans="2:59" ht="20.25" customHeight="1" x14ac:dyDescent="0.4">
      <c r="B47" s="198"/>
      <c r="C47" s="201"/>
      <c r="D47" s="200"/>
      <c r="E47" s="203"/>
      <c r="F47" s="204"/>
      <c r="G47" s="208"/>
      <c r="H47" s="206"/>
      <c r="I47" s="206"/>
      <c r="J47" s="206"/>
      <c r="K47" s="207"/>
      <c r="L47" s="212"/>
      <c r="M47" s="213"/>
      <c r="N47" s="213"/>
      <c r="O47" s="214"/>
      <c r="P47" s="194" t="s">
        <v>56</v>
      </c>
      <c r="Q47" s="195"/>
      <c r="R47" s="196"/>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168"/>
      <c r="AY47" s="169"/>
      <c r="AZ47" s="170"/>
      <c r="BA47" s="171"/>
      <c r="BB47" s="191"/>
      <c r="BC47" s="192"/>
      <c r="BD47" s="192"/>
      <c r="BE47" s="192"/>
      <c r="BF47" s="192"/>
      <c r="BG47" s="193"/>
    </row>
    <row r="48" spans="2:59" ht="20.25" customHeight="1" x14ac:dyDescent="0.4">
      <c r="B48" s="197">
        <f>B46+1</f>
        <v>17</v>
      </c>
      <c r="C48" s="199"/>
      <c r="D48" s="200"/>
      <c r="E48" s="202"/>
      <c r="F48" s="200"/>
      <c r="G48" s="205"/>
      <c r="H48" s="206"/>
      <c r="I48" s="206"/>
      <c r="J48" s="206"/>
      <c r="K48" s="207"/>
      <c r="L48" s="209"/>
      <c r="M48" s="210"/>
      <c r="N48" s="210"/>
      <c r="O48" s="211"/>
      <c r="P48" s="215" t="s">
        <v>55</v>
      </c>
      <c r="Q48" s="216"/>
      <c r="R48" s="217"/>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168">
        <f t="shared" ref="AX48" si="32">IF($BC$3="計画",SUM(S49:AT49),IF($BC$3="実績",SUM(S49:AW49),""))</f>
        <v>0</v>
      </c>
      <c r="AY48" s="169"/>
      <c r="AZ48" s="170">
        <f t="shared" ref="AZ48" si="33">IF($BC$3="計画",AX48/4,IF($BC$3="実績",AX48/($BA$7/7),""))</f>
        <v>0</v>
      </c>
      <c r="BA48" s="171"/>
      <c r="BB48" s="172"/>
      <c r="BC48" s="173"/>
      <c r="BD48" s="173"/>
      <c r="BE48" s="173"/>
      <c r="BF48" s="173"/>
      <c r="BG48" s="174"/>
    </row>
    <row r="49" spans="1:60" ht="20.25" customHeight="1" x14ac:dyDescent="0.4">
      <c r="B49" s="198"/>
      <c r="C49" s="201"/>
      <c r="D49" s="200"/>
      <c r="E49" s="203"/>
      <c r="F49" s="204"/>
      <c r="G49" s="208"/>
      <c r="H49" s="206"/>
      <c r="I49" s="206"/>
      <c r="J49" s="206"/>
      <c r="K49" s="207"/>
      <c r="L49" s="212"/>
      <c r="M49" s="213"/>
      <c r="N49" s="213"/>
      <c r="O49" s="214"/>
      <c r="P49" s="194" t="s">
        <v>56</v>
      </c>
      <c r="Q49" s="195"/>
      <c r="R49" s="196"/>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168"/>
      <c r="AY49" s="169"/>
      <c r="AZ49" s="170"/>
      <c r="BA49" s="171"/>
      <c r="BB49" s="191"/>
      <c r="BC49" s="192"/>
      <c r="BD49" s="192"/>
      <c r="BE49" s="192"/>
      <c r="BF49" s="192"/>
      <c r="BG49" s="193"/>
    </row>
    <row r="50" spans="1:60" ht="20.25" customHeight="1" x14ac:dyDescent="0.4">
      <c r="B50" s="197">
        <f>B48+1</f>
        <v>18</v>
      </c>
      <c r="C50" s="199"/>
      <c r="D50" s="200"/>
      <c r="E50" s="202"/>
      <c r="F50" s="200"/>
      <c r="G50" s="205"/>
      <c r="H50" s="206"/>
      <c r="I50" s="206"/>
      <c r="J50" s="206"/>
      <c r="K50" s="207"/>
      <c r="L50" s="209"/>
      <c r="M50" s="210"/>
      <c r="N50" s="210"/>
      <c r="O50" s="211"/>
      <c r="P50" s="215" t="s">
        <v>55</v>
      </c>
      <c r="Q50" s="216"/>
      <c r="R50" s="217"/>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168">
        <f t="shared" ref="AX50" si="34">IF($BC$3="計画",SUM(S51:AT51),IF($BC$3="実績",SUM(S51:AW51),""))</f>
        <v>0</v>
      </c>
      <c r="AY50" s="169"/>
      <c r="AZ50" s="170">
        <f t="shared" ref="AZ50" si="35">IF($BC$3="計画",AX50/4,IF($BC$3="実績",AX50/($BA$7/7),""))</f>
        <v>0</v>
      </c>
      <c r="BA50" s="171"/>
      <c r="BB50" s="172"/>
      <c r="BC50" s="173"/>
      <c r="BD50" s="173"/>
      <c r="BE50" s="173"/>
      <c r="BF50" s="173"/>
      <c r="BG50" s="174"/>
    </row>
    <row r="51" spans="1:60" ht="20.25" customHeight="1" thickBot="1" x14ac:dyDescent="0.45">
      <c r="B51" s="197"/>
      <c r="C51" s="218"/>
      <c r="D51" s="219"/>
      <c r="E51" s="220"/>
      <c r="F51" s="200"/>
      <c r="G51" s="208"/>
      <c r="H51" s="206"/>
      <c r="I51" s="206"/>
      <c r="J51" s="206"/>
      <c r="K51" s="207"/>
      <c r="L51" s="209"/>
      <c r="M51" s="210"/>
      <c r="N51" s="210"/>
      <c r="O51" s="211"/>
      <c r="P51" s="178" t="s">
        <v>56</v>
      </c>
      <c r="Q51" s="179"/>
      <c r="R51" s="180"/>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168"/>
      <c r="AY51" s="169"/>
      <c r="AZ51" s="170"/>
      <c r="BA51" s="171"/>
      <c r="BB51" s="175"/>
      <c r="BC51" s="176"/>
      <c r="BD51" s="176"/>
      <c r="BE51" s="176"/>
      <c r="BF51" s="176"/>
      <c r="BG51" s="177"/>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181"/>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3">
        <f>SUM(AX16:AY51)</f>
        <v>580</v>
      </c>
      <c r="AY52" s="184"/>
      <c r="AZ52" s="185">
        <f>SUM(AZ16:BA51)</f>
        <v>145</v>
      </c>
      <c r="BA52" s="186"/>
      <c r="BB52" s="187"/>
      <c r="BC52" s="188"/>
      <c r="BD52" s="188"/>
      <c r="BE52" s="188"/>
      <c r="BF52" s="188"/>
      <c r="BG52" s="189"/>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155" t="s">
        <v>78</v>
      </c>
      <c r="E56" s="155"/>
      <c r="F56" s="155" t="s">
        <v>79</v>
      </c>
      <c r="G56" s="155"/>
      <c r="H56" s="155"/>
      <c r="I56" s="15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156"/>
      <c r="E57" s="156"/>
      <c r="F57" s="156" t="s">
        <v>80</v>
      </c>
      <c r="G57" s="156"/>
      <c r="H57" s="156" t="s">
        <v>81</v>
      </c>
      <c r="I57" s="156"/>
      <c r="J57" s="1"/>
      <c r="K57" s="156" t="s">
        <v>80</v>
      </c>
      <c r="L57" s="156"/>
      <c r="M57" s="156" t="s">
        <v>81</v>
      </c>
      <c r="N57" s="15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157" t="s">
        <v>3</v>
      </c>
      <c r="E58" s="157"/>
      <c r="F58" s="153">
        <f>SUMIFS($AX$16:$AY$51,$C$16:$D$51,"介護支援専門員",$E$16:$F$51,"A")</f>
        <v>319.99999999999994</v>
      </c>
      <c r="G58" s="153"/>
      <c r="H58" s="154">
        <f>SUMIFS($AZ$16:$BA$51,$C$16:$D$51,"介護支援専門員",$E$16:$F$51,"A")</f>
        <v>79.999999999999986</v>
      </c>
      <c r="I58" s="154"/>
      <c r="J58" s="1"/>
      <c r="K58" s="162">
        <v>0</v>
      </c>
      <c r="L58" s="162"/>
      <c r="M58" s="165">
        <v>0</v>
      </c>
      <c r="N58" s="165"/>
      <c r="P58" s="166">
        <v>2</v>
      </c>
      <c r="Q58" s="167"/>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157" t="s">
        <v>4</v>
      </c>
      <c r="E59" s="157"/>
      <c r="F59" s="153">
        <f>SUMIFS($AX$16:$AY$51,$C$16:$D$51,"介護支援専門員",$E$16:$F$51,"B")</f>
        <v>80</v>
      </c>
      <c r="G59" s="153"/>
      <c r="H59" s="154">
        <f>SUMIFS($AZ$16:$BA$51,$C$16:$D$51,"介護支援専門員",$E$16:$F$51,"B")</f>
        <v>20</v>
      </c>
      <c r="I59" s="154"/>
      <c r="J59" s="1"/>
      <c r="K59" s="162">
        <v>80</v>
      </c>
      <c r="L59" s="162"/>
      <c r="M59" s="165">
        <v>20</v>
      </c>
      <c r="N59" s="165"/>
      <c r="P59" s="166">
        <v>0</v>
      </c>
      <c r="Q59" s="167"/>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157" t="s">
        <v>5</v>
      </c>
      <c r="E60" s="157"/>
      <c r="F60" s="153">
        <f>SUMIFS($AX$16:$AY$51,$C$16:$D$51,"介護支援専門員",$E$16:$F$51,"C")</f>
        <v>100</v>
      </c>
      <c r="G60" s="153"/>
      <c r="H60" s="154">
        <f>SUMIFS($AZ$16:$BA$51,$C$16:$D$51,"介護支援専門員",$E$16:$F$51,"C")</f>
        <v>25</v>
      </c>
      <c r="I60" s="154"/>
      <c r="J60" s="1"/>
      <c r="K60" s="162">
        <v>100</v>
      </c>
      <c r="L60" s="162"/>
      <c r="M60" s="163">
        <v>25</v>
      </c>
      <c r="N60" s="163"/>
      <c r="P60" s="151" t="s">
        <v>74</v>
      </c>
      <c r="Q60" s="152"/>
      <c r="R60" s="111"/>
      <c r="S60" s="110"/>
    </row>
    <row r="61" spans="1:60" ht="20.25" customHeight="1" x14ac:dyDescent="0.4">
      <c r="C61" s="1"/>
      <c r="D61" s="157" t="s">
        <v>6</v>
      </c>
      <c r="E61" s="157"/>
      <c r="F61" s="153">
        <f>SUMIFS($AX$16:$AY$51,$C$16:$D$51,"介護支援専門員",$E$16:$F$51,"D")</f>
        <v>0</v>
      </c>
      <c r="G61" s="153"/>
      <c r="H61" s="154">
        <f>SUMIFS($AZ$16:$BA$51,$C$16:$D$51,"介護支援専門員",$E$16:$F$51,"D")</f>
        <v>0</v>
      </c>
      <c r="I61" s="154"/>
      <c r="J61" s="1"/>
      <c r="K61" s="162">
        <v>0</v>
      </c>
      <c r="L61" s="162"/>
      <c r="M61" s="163">
        <v>0</v>
      </c>
      <c r="N61" s="163"/>
      <c r="P61" s="151" t="s">
        <v>74</v>
      </c>
      <c r="Q61" s="152"/>
      <c r="R61" s="111"/>
      <c r="S61" s="110"/>
    </row>
    <row r="62" spans="1:60" ht="20.25" customHeight="1" x14ac:dyDescent="0.4">
      <c r="C62" s="1"/>
      <c r="D62" s="157" t="s">
        <v>63</v>
      </c>
      <c r="E62" s="157"/>
      <c r="F62" s="153">
        <f>SUM(F58:G61)</f>
        <v>499.99999999999994</v>
      </c>
      <c r="G62" s="153"/>
      <c r="H62" s="154">
        <f>SUM(H58:I61)</f>
        <v>124.99999999999999</v>
      </c>
      <c r="I62" s="154"/>
      <c r="J62" s="1"/>
      <c r="K62" s="153">
        <f>SUM(K58:L61)</f>
        <v>180</v>
      </c>
      <c r="L62" s="153"/>
      <c r="M62" s="154">
        <f>SUM(M58:N61)</f>
        <v>45</v>
      </c>
      <c r="N62" s="154"/>
      <c r="P62" s="160">
        <f>SUM(P58:Q59)</f>
        <v>2</v>
      </c>
      <c r="Q62" s="16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157" t="s">
        <v>7</v>
      </c>
      <c r="V65" s="157"/>
      <c r="W65" s="157" t="s">
        <v>8</v>
      </c>
      <c r="X65" s="157"/>
      <c r="Y65" s="157"/>
      <c r="Z65" s="157"/>
    </row>
    <row r="66" spans="3:34" ht="20.25" customHeight="1" x14ac:dyDescent="0.4">
      <c r="C66" s="112"/>
      <c r="D66" s="1" t="s">
        <v>84</v>
      </c>
      <c r="E66" s="1"/>
      <c r="F66" s="1"/>
      <c r="G66" s="1"/>
      <c r="H66" s="1"/>
      <c r="I66" s="1" t="s">
        <v>86</v>
      </c>
      <c r="J66" s="1"/>
      <c r="K66" s="1"/>
      <c r="L66" s="1"/>
      <c r="M66" s="2"/>
      <c r="N66" s="1" t="s">
        <v>87</v>
      </c>
      <c r="O66" s="1"/>
      <c r="P66" s="1"/>
      <c r="Q66" s="1"/>
      <c r="R66" s="110"/>
      <c r="S66" s="110"/>
      <c r="U66" s="157" t="s">
        <v>3</v>
      </c>
      <c r="V66" s="157"/>
      <c r="W66" s="157" t="s">
        <v>107</v>
      </c>
      <c r="X66" s="157"/>
      <c r="Y66" s="157"/>
      <c r="Z66" s="157"/>
    </row>
    <row r="67" spans="3:34" ht="20.25" customHeight="1" x14ac:dyDescent="0.4">
      <c r="C67" s="111"/>
      <c r="D67" s="164">
        <f>M62</f>
        <v>45</v>
      </c>
      <c r="E67" s="157"/>
      <c r="F67" s="157"/>
      <c r="G67" s="157"/>
      <c r="H67" s="107" t="s">
        <v>64</v>
      </c>
      <c r="I67" s="157">
        <f>$AW$5</f>
        <v>40</v>
      </c>
      <c r="J67" s="157"/>
      <c r="K67" s="157"/>
      <c r="L67" s="157"/>
      <c r="M67" s="107" t="s">
        <v>65</v>
      </c>
      <c r="N67" s="158">
        <f>ROUNDDOWN(D67/I67,1)</f>
        <v>1.1000000000000001</v>
      </c>
      <c r="O67" s="158"/>
      <c r="P67" s="158"/>
      <c r="Q67" s="158"/>
      <c r="R67" s="111"/>
      <c r="S67" s="111"/>
      <c r="U67" s="157" t="s">
        <v>4</v>
      </c>
      <c r="V67" s="157"/>
      <c r="W67" s="157" t="s">
        <v>108</v>
      </c>
      <c r="X67" s="157"/>
      <c r="Y67" s="157"/>
      <c r="Z67" s="157"/>
    </row>
    <row r="68" spans="3:34" ht="20.25" customHeight="1" x14ac:dyDescent="0.4">
      <c r="C68" s="111"/>
      <c r="D68" s="1"/>
      <c r="E68" s="1"/>
      <c r="F68" s="1"/>
      <c r="G68" s="1"/>
      <c r="H68" s="1"/>
      <c r="I68" s="1"/>
      <c r="J68" s="1"/>
      <c r="K68" s="1"/>
      <c r="L68" s="1"/>
      <c r="M68" s="2"/>
      <c r="N68" s="1" t="s">
        <v>147</v>
      </c>
      <c r="O68" s="1"/>
      <c r="P68" s="1"/>
      <c r="Q68" s="1"/>
      <c r="R68" s="111"/>
      <c r="S68" s="111"/>
      <c r="U68" s="157" t="s">
        <v>5</v>
      </c>
      <c r="V68" s="157"/>
      <c r="W68" s="157" t="s">
        <v>109</v>
      </c>
      <c r="X68" s="157"/>
      <c r="Y68" s="157"/>
      <c r="Z68" s="157"/>
    </row>
    <row r="69" spans="3:34" ht="20.25" customHeight="1" x14ac:dyDescent="0.4">
      <c r="C69" s="111"/>
      <c r="D69" s="1" t="s">
        <v>166</v>
      </c>
      <c r="E69" s="1"/>
      <c r="F69" s="1"/>
      <c r="G69" s="1"/>
      <c r="H69" s="1"/>
      <c r="I69" s="1"/>
      <c r="J69" s="1"/>
      <c r="K69" s="1"/>
      <c r="L69" s="1"/>
      <c r="M69" s="2"/>
      <c r="N69" s="1"/>
      <c r="O69" s="1"/>
      <c r="P69" s="1"/>
      <c r="Q69" s="1"/>
      <c r="R69" s="111"/>
      <c r="S69" s="111"/>
      <c r="U69" s="157" t="s">
        <v>6</v>
      </c>
      <c r="V69" s="157"/>
      <c r="W69" s="157" t="s">
        <v>145</v>
      </c>
      <c r="X69" s="157"/>
      <c r="Y69" s="157"/>
      <c r="Z69" s="157"/>
    </row>
    <row r="70" spans="3:34" ht="20.25" customHeight="1" x14ac:dyDescent="0.4">
      <c r="C70" s="111"/>
      <c r="D70" s="1" t="s">
        <v>92</v>
      </c>
      <c r="E70" s="1"/>
      <c r="F70" s="1"/>
      <c r="G70" s="1"/>
      <c r="H70" s="1"/>
      <c r="I70" s="1"/>
      <c r="J70" s="1"/>
      <c r="K70" s="1"/>
      <c r="L70" s="1"/>
      <c r="M70" s="2"/>
      <c r="N70" s="155"/>
      <c r="O70" s="155"/>
      <c r="P70" s="155"/>
      <c r="Q70" s="155"/>
      <c r="R70" s="111"/>
      <c r="S70" s="111"/>
    </row>
    <row r="71" spans="3:34" ht="20.25" customHeight="1" x14ac:dyDescent="0.4">
      <c r="C71" s="111"/>
      <c r="D71" s="10" t="s">
        <v>88</v>
      </c>
      <c r="I71" s="1" t="s">
        <v>91</v>
      </c>
      <c r="N71" s="156" t="s">
        <v>63</v>
      </c>
      <c r="O71" s="156"/>
      <c r="P71" s="156"/>
      <c r="Q71" s="156"/>
      <c r="R71" s="111"/>
      <c r="S71" s="117" t="s">
        <v>181</v>
      </c>
      <c r="T71" s="118"/>
      <c r="U71" s="118"/>
      <c r="V71" s="118"/>
    </row>
    <row r="72" spans="3:34" ht="20.25" customHeight="1" x14ac:dyDescent="0.4">
      <c r="C72" s="111"/>
      <c r="D72" s="157">
        <f>P62</f>
        <v>2</v>
      </c>
      <c r="E72" s="157"/>
      <c r="F72" s="157"/>
      <c r="G72" s="157"/>
      <c r="H72" s="107" t="s">
        <v>171</v>
      </c>
      <c r="I72" s="158">
        <f>N67</f>
        <v>1.1000000000000001</v>
      </c>
      <c r="J72" s="158"/>
      <c r="K72" s="158"/>
      <c r="L72" s="158"/>
      <c r="M72" s="107" t="s">
        <v>65</v>
      </c>
      <c r="N72" s="159">
        <f>ROUNDDOWN(D72+I72,1)</f>
        <v>3.1</v>
      </c>
      <c r="O72" s="159"/>
      <c r="P72" s="159"/>
      <c r="Q72" s="159"/>
      <c r="R72" s="111"/>
      <c r="S72" s="150">
        <f>IF(BA9="","",ROUNDUP(BA9/35,0))</f>
        <v>3</v>
      </c>
      <c r="T72" s="150"/>
      <c r="U72" s="150"/>
      <c r="V72" s="150"/>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BA9:BB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F58:G58"/>
    <mergeCell ref="H58:I58"/>
    <mergeCell ref="F59:G59"/>
    <mergeCell ref="H59:I59"/>
    <mergeCell ref="D58:E58"/>
    <mergeCell ref="K58:L58"/>
    <mergeCell ref="M58:N58"/>
    <mergeCell ref="P58:Q58"/>
    <mergeCell ref="D59:E59"/>
    <mergeCell ref="K59:L59"/>
    <mergeCell ref="M59:N59"/>
    <mergeCell ref="P59:Q59"/>
    <mergeCell ref="W69:Z69"/>
    <mergeCell ref="F62:G62"/>
    <mergeCell ref="U65:V65"/>
    <mergeCell ref="W65:Z65"/>
    <mergeCell ref="U66:V66"/>
    <mergeCell ref="W66:Z66"/>
    <mergeCell ref="D67:G67"/>
    <mergeCell ref="I67:L67"/>
    <mergeCell ref="N67:Q67"/>
    <mergeCell ref="U67:V67"/>
    <mergeCell ref="W67:Z67"/>
    <mergeCell ref="U68:V68"/>
    <mergeCell ref="W68:Z68"/>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A32" sqref="A32:XFD32"/>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73"/>
  <sheetViews>
    <sheetView showGridLines="0" tabSelected="1" view="pageBreakPreview" topLeftCell="J1" zoomScale="75" zoomScaleNormal="55" zoomScaleSheetLayoutView="75" workbookViewId="0">
      <selection activeCell="AC7" sqref="AC7"/>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296" t="s">
        <v>207</v>
      </c>
      <c r="AQ1" s="297"/>
      <c r="AR1" s="297"/>
      <c r="AS1" s="297"/>
      <c r="AT1" s="297"/>
      <c r="AU1" s="297"/>
      <c r="AV1" s="297"/>
      <c r="AW1" s="297"/>
      <c r="AX1" s="297"/>
      <c r="AY1" s="297"/>
      <c r="AZ1" s="297"/>
      <c r="BA1" s="297"/>
      <c r="BB1" s="297"/>
      <c r="BC1" s="297"/>
      <c r="BD1" s="297"/>
      <c r="BE1" s="14" t="s">
        <v>0</v>
      </c>
    </row>
    <row r="2" spans="2:60" s="7" customFormat="1" ht="20.25" customHeight="1" x14ac:dyDescent="0.4">
      <c r="D2" s="6"/>
      <c r="H2" s="6"/>
      <c r="I2" s="8"/>
      <c r="J2" s="8"/>
      <c r="K2" s="8"/>
      <c r="L2" s="8"/>
      <c r="M2" s="8"/>
      <c r="W2" s="18" t="s">
        <v>20</v>
      </c>
      <c r="X2" s="298">
        <v>5</v>
      </c>
      <c r="Y2" s="298"/>
      <c r="Z2" s="18" t="s">
        <v>17</v>
      </c>
      <c r="AA2" s="299">
        <f>IF(X2=0,"",YEAR(DATE(2018+X2,1,1)))</f>
        <v>2023</v>
      </c>
      <c r="AB2" s="299"/>
      <c r="AC2" s="19" t="s">
        <v>21</v>
      </c>
      <c r="AD2" s="19" t="s">
        <v>22</v>
      </c>
      <c r="AE2" s="298">
        <v>9</v>
      </c>
      <c r="AF2" s="298"/>
      <c r="AG2" s="19" t="s">
        <v>23</v>
      </c>
      <c r="AM2" s="14"/>
      <c r="AN2" s="8" t="s">
        <v>18</v>
      </c>
      <c r="AO2" s="8" t="s">
        <v>17</v>
      </c>
      <c r="AP2" s="300"/>
      <c r="AQ2" s="300"/>
      <c r="AR2" s="300"/>
      <c r="AS2" s="300"/>
      <c r="AT2" s="300"/>
      <c r="AU2" s="300"/>
      <c r="AV2" s="300"/>
      <c r="AW2" s="300"/>
      <c r="AX2" s="300"/>
      <c r="AY2" s="300"/>
      <c r="AZ2" s="300"/>
      <c r="BA2" s="300"/>
      <c r="BB2" s="300"/>
      <c r="BC2" s="300"/>
      <c r="BD2" s="300"/>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0" t="s">
        <v>119</v>
      </c>
      <c r="BD3" s="291"/>
      <c r="BE3" s="291"/>
      <c r="BF3" s="291"/>
      <c r="BG3" s="8"/>
      <c r="BH3" s="8"/>
    </row>
    <row r="4" spans="2:60" s="7" customFormat="1" ht="20.25" customHeight="1" x14ac:dyDescent="0.4">
      <c r="B4" s="287" t="s">
        <v>149</v>
      </c>
      <c r="C4" s="288"/>
      <c r="D4" s="288"/>
      <c r="E4" s="288"/>
      <c r="F4" s="288"/>
      <c r="G4" s="288"/>
      <c r="H4" s="288"/>
      <c r="I4" s="28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2">
        <v>8</v>
      </c>
      <c r="AT5" s="302"/>
      <c r="AU5" s="67" t="s">
        <v>57</v>
      </c>
      <c r="AV5" s="66"/>
      <c r="AW5" s="302">
        <v>40</v>
      </c>
      <c r="AX5" s="302"/>
      <c r="AY5" s="67" t="s">
        <v>58</v>
      </c>
      <c r="AZ5" s="66"/>
      <c r="BA5" s="302">
        <v>160</v>
      </c>
      <c r="BB5" s="302"/>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292"/>
      <c r="L6" s="292"/>
      <c r="M6" s="292"/>
      <c r="N6" s="64" t="s">
        <v>50</v>
      </c>
      <c r="O6" s="292"/>
      <c r="P6" s="292"/>
      <c r="Q6" s="292"/>
      <c r="R6" s="60" t="s">
        <v>103</v>
      </c>
      <c r="S6" s="293">
        <f>(O6-K6)*24</f>
        <v>0</v>
      </c>
      <c r="T6" s="293"/>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292"/>
      <c r="L7" s="292"/>
      <c r="M7" s="292"/>
      <c r="N7" s="64" t="s">
        <v>50</v>
      </c>
      <c r="O7" s="292"/>
      <c r="P7" s="292"/>
      <c r="Q7" s="292"/>
      <c r="R7" s="60" t="s">
        <v>103</v>
      </c>
      <c r="S7" s="293">
        <f>(O7-K7)*24</f>
        <v>0</v>
      </c>
      <c r="T7" s="293"/>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1">
        <f>DAY(EOMONTH(DATE(AA2,AE2,1),0))</f>
        <v>30</v>
      </c>
      <c r="BB7" s="301"/>
      <c r="BC7" s="67" t="s">
        <v>61</v>
      </c>
      <c r="BD7" s="71"/>
      <c r="BE7" s="14"/>
      <c r="BF7" s="8"/>
      <c r="BG7" s="8"/>
      <c r="BH7" s="8"/>
    </row>
    <row r="8" spans="2:60" s="7" customFormat="1" ht="20.25" customHeight="1" x14ac:dyDescent="0.4">
      <c r="B8" s="280" t="s">
        <v>161</v>
      </c>
      <c r="C8" s="281"/>
      <c r="D8" s="281"/>
      <c r="E8" s="281"/>
      <c r="F8" s="281"/>
      <c r="G8" s="281"/>
      <c r="H8" s="281"/>
      <c r="I8" s="281"/>
      <c r="J8" s="281"/>
      <c r="K8" s="282"/>
      <c r="L8" s="282"/>
      <c r="M8" s="282"/>
      <c r="N8" s="281"/>
      <c r="O8" s="282"/>
      <c r="P8" s="282"/>
      <c r="Q8" s="282"/>
      <c r="R8" s="281"/>
      <c r="S8" s="282"/>
      <c r="T8" s="282"/>
      <c r="U8" s="28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284"/>
      <c r="C9" s="285"/>
      <c r="D9" s="285"/>
      <c r="E9" s="285"/>
      <c r="F9" s="285"/>
      <c r="G9" s="285"/>
      <c r="H9" s="285"/>
      <c r="I9" s="285"/>
      <c r="J9" s="285"/>
      <c r="K9" s="285"/>
      <c r="L9" s="285"/>
      <c r="M9" s="285"/>
      <c r="N9" s="285"/>
      <c r="O9" s="285"/>
      <c r="P9" s="285"/>
      <c r="Q9" s="285"/>
      <c r="R9" s="285"/>
      <c r="S9" s="285"/>
      <c r="T9" s="285"/>
      <c r="U9" s="28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3"/>
      <c r="BB9" s="304"/>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64" t="s">
        <v>62</v>
      </c>
      <c r="C11" s="267" t="s">
        <v>130</v>
      </c>
      <c r="D11" s="268"/>
      <c r="E11" s="272" t="s">
        <v>131</v>
      </c>
      <c r="F11" s="268"/>
      <c r="G11" s="272" t="s">
        <v>132</v>
      </c>
      <c r="H11" s="267"/>
      <c r="I11" s="267"/>
      <c r="J11" s="267"/>
      <c r="K11" s="268"/>
      <c r="L11" s="272" t="s">
        <v>133</v>
      </c>
      <c r="M11" s="267"/>
      <c r="N11" s="267"/>
      <c r="O11" s="275"/>
      <c r="P11" s="33"/>
      <c r="Q11" s="33"/>
      <c r="R11" s="33"/>
      <c r="S11" s="278" t="s">
        <v>134</v>
      </c>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51" t="str">
        <f>IF(BC3="計画","(9)1～4週目の勤務時間数合計","(9)1か月の勤務時間数合計")</f>
        <v>(9)1～4週目の勤務時間数合計</v>
      </c>
      <c r="AY11" s="252"/>
      <c r="AZ11" s="251" t="s">
        <v>135</v>
      </c>
      <c r="BA11" s="252"/>
      <c r="BB11" s="259" t="s">
        <v>158</v>
      </c>
      <c r="BC11" s="259"/>
      <c r="BD11" s="259"/>
      <c r="BE11" s="259"/>
      <c r="BF11" s="259"/>
      <c r="BG11" s="259"/>
    </row>
    <row r="12" spans="2:60" ht="20.25" customHeight="1" thickBot="1" x14ac:dyDescent="0.45">
      <c r="B12" s="265"/>
      <c r="C12" s="190"/>
      <c r="D12" s="269"/>
      <c r="E12" s="273"/>
      <c r="F12" s="269"/>
      <c r="G12" s="273"/>
      <c r="H12" s="190"/>
      <c r="I12" s="190"/>
      <c r="J12" s="190"/>
      <c r="K12" s="269"/>
      <c r="L12" s="273"/>
      <c r="M12" s="190"/>
      <c r="N12" s="190"/>
      <c r="O12" s="276"/>
      <c r="P12" s="34"/>
      <c r="Q12" s="34"/>
      <c r="R12" s="34"/>
      <c r="S12" s="261" t="s">
        <v>10</v>
      </c>
      <c r="T12" s="262"/>
      <c r="U12" s="262"/>
      <c r="V12" s="262"/>
      <c r="W12" s="262"/>
      <c r="X12" s="262"/>
      <c r="Y12" s="263"/>
      <c r="Z12" s="261" t="s">
        <v>11</v>
      </c>
      <c r="AA12" s="262"/>
      <c r="AB12" s="262"/>
      <c r="AC12" s="262"/>
      <c r="AD12" s="262"/>
      <c r="AE12" s="262"/>
      <c r="AF12" s="263"/>
      <c r="AG12" s="261" t="s">
        <v>12</v>
      </c>
      <c r="AH12" s="262"/>
      <c r="AI12" s="262"/>
      <c r="AJ12" s="262"/>
      <c r="AK12" s="262"/>
      <c r="AL12" s="262"/>
      <c r="AM12" s="263"/>
      <c r="AN12" s="261" t="s">
        <v>13</v>
      </c>
      <c r="AO12" s="262"/>
      <c r="AP12" s="262"/>
      <c r="AQ12" s="262"/>
      <c r="AR12" s="262"/>
      <c r="AS12" s="262"/>
      <c r="AT12" s="263"/>
      <c r="AU12" s="261" t="s">
        <v>14</v>
      </c>
      <c r="AV12" s="262"/>
      <c r="AW12" s="263"/>
      <c r="AX12" s="253"/>
      <c r="AY12" s="254"/>
      <c r="AZ12" s="253"/>
      <c r="BA12" s="254"/>
      <c r="BB12" s="259"/>
      <c r="BC12" s="259"/>
      <c r="BD12" s="259"/>
      <c r="BE12" s="259"/>
      <c r="BF12" s="259"/>
      <c r="BG12" s="259"/>
    </row>
    <row r="13" spans="2:60" ht="20.25" customHeight="1" thickBot="1" x14ac:dyDescent="0.45">
      <c r="B13" s="265"/>
      <c r="C13" s="190"/>
      <c r="D13" s="269"/>
      <c r="E13" s="273"/>
      <c r="F13" s="269"/>
      <c r="G13" s="273"/>
      <c r="H13" s="190"/>
      <c r="I13" s="190"/>
      <c r="J13" s="190"/>
      <c r="K13" s="269"/>
      <c r="L13" s="273"/>
      <c r="M13" s="190"/>
      <c r="N13" s="190"/>
      <c r="O13" s="276"/>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53"/>
      <c r="AY13" s="254"/>
      <c r="AZ13" s="253"/>
      <c r="BA13" s="254"/>
      <c r="BB13" s="259"/>
      <c r="BC13" s="259"/>
      <c r="BD13" s="259"/>
      <c r="BE13" s="259"/>
      <c r="BF13" s="259"/>
      <c r="BG13" s="259"/>
    </row>
    <row r="14" spans="2:60" ht="20.25" hidden="1" customHeight="1" thickBot="1" x14ac:dyDescent="0.45">
      <c r="B14" s="265"/>
      <c r="C14" s="190"/>
      <c r="D14" s="269"/>
      <c r="E14" s="273"/>
      <c r="F14" s="269"/>
      <c r="G14" s="273"/>
      <c r="H14" s="190"/>
      <c r="I14" s="190"/>
      <c r="J14" s="190"/>
      <c r="K14" s="269"/>
      <c r="L14" s="273"/>
      <c r="M14" s="190"/>
      <c r="N14" s="190"/>
      <c r="O14" s="276"/>
      <c r="P14" s="34"/>
      <c r="Q14" s="34"/>
      <c r="R14" s="34"/>
      <c r="S14" s="4">
        <f>WEEKDAY(DATE($AA$2,$AE$2,1))</f>
        <v>6</v>
      </c>
      <c r="T14" s="37">
        <f>WEEKDAY(DATE($AA$2,$AE$2,2))</f>
        <v>7</v>
      </c>
      <c r="U14" s="37">
        <f>WEEKDAY(DATE($AA$2,$AE$2,3))</f>
        <v>1</v>
      </c>
      <c r="V14" s="37">
        <f>WEEKDAY(DATE($AA$2,$AE$2,4))</f>
        <v>2</v>
      </c>
      <c r="W14" s="37">
        <f>WEEKDAY(DATE($AA$2,$AE$2,5))</f>
        <v>3</v>
      </c>
      <c r="X14" s="37">
        <f>WEEKDAY(DATE($AA$2,$AE$2,6))</f>
        <v>4</v>
      </c>
      <c r="Y14" s="5">
        <f>WEEKDAY(DATE($AA$2,$AE$2,7))</f>
        <v>5</v>
      </c>
      <c r="Z14" s="4">
        <f>WEEKDAY(DATE($AA$2,$AE$2,8))</f>
        <v>6</v>
      </c>
      <c r="AA14" s="37">
        <f>WEEKDAY(DATE($AA$2,$AE$2,9))</f>
        <v>7</v>
      </c>
      <c r="AB14" s="37">
        <f>WEEKDAY(DATE($AA$2,$AE$2,10))</f>
        <v>1</v>
      </c>
      <c r="AC14" s="37">
        <f>WEEKDAY(DATE($AA$2,$AE$2,11))</f>
        <v>2</v>
      </c>
      <c r="AD14" s="37">
        <f>WEEKDAY(DATE($AA$2,$AE$2,12))</f>
        <v>3</v>
      </c>
      <c r="AE14" s="37">
        <f>WEEKDAY(DATE($AA$2,$AE$2,13))</f>
        <v>4</v>
      </c>
      <c r="AF14" s="5">
        <f>WEEKDAY(DATE($AA$2,$AE$2,14))</f>
        <v>5</v>
      </c>
      <c r="AG14" s="4">
        <f>WEEKDAY(DATE($AA$2,$AE$2,15))</f>
        <v>6</v>
      </c>
      <c r="AH14" s="37">
        <f>WEEKDAY(DATE($AA$2,$AE$2,16))</f>
        <v>7</v>
      </c>
      <c r="AI14" s="37">
        <f>WEEKDAY(DATE($AA$2,$AE$2,17))</f>
        <v>1</v>
      </c>
      <c r="AJ14" s="37">
        <f>WEEKDAY(DATE($AA$2,$AE$2,18))</f>
        <v>2</v>
      </c>
      <c r="AK14" s="37">
        <f>WEEKDAY(DATE($AA$2,$AE$2,19))</f>
        <v>3</v>
      </c>
      <c r="AL14" s="37">
        <f>WEEKDAY(DATE($AA$2,$AE$2,20))</f>
        <v>4</v>
      </c>
      <c r="AM14" s="5">
        <f>WEEKDAY(DATE($AA$2,$AE$2,21))</f>
        <v>5</v>
      </c>
      <c r="AN14" s="4">
        <f>WEEKDAY(DATE($AA$2,$AE$2,22))</f>
        <v>6</v>
      </c>
      <c r="AO14" s="37">
        <f>WEEKDAY(DATE($AA$2,$AE$2,23))</f>
        <v>7</v>
      </c>
      <c r="AP14" s="37">
        <f>WEEKDAY(DATE($AA$2,$AE$2,24))</f>
        <v>1</v>
      </c>
      <c r="AQ14" s="37">
        <f>WEEKDAY(DATE($AA$2,$AE$2,25))</f>
        <v>2</v>
      </c>
      <c r="AR14" s="37">
        <f>WEEKDAY(DATE($AA$2,$AE$2,26))</f>
        <v>3</v>
      </c>
      <c r="AS14" s="37">
        <f>WEEKDAY(DATE($AA$2,$AE$2,27))</f>
        <v>4</v>
      </c>
      <c r="AT14" s="5">
        <f>WEEKDAY(DATE($AA$2,$AE$2,28))</f>
        <v>5</v>
      </c>
      <c r="AU14" s="4">
        <f>IF(AU13=29,WEEKDAY(DATE($AA$2,$AE$2,29)),0)</f>
        <v>0</v>
      </c>
      <c r="AV14" s="37">
        <f>IF(AV13=30,WEEKDAY(DATE($AA$2,$AE$2,30)),0)</f>
        <v>0</v>
      </c>
      <c r="AW14" s="5">
        <f>IF(AW13=31,WEEKDAY(DATE($AA$2,$AE$2,31)),0)</f>
        <v>0</v>
      </c>
      <c r="AX14" s="255"/>
      <c r="AY14" s="256"/>
      <c r="AZ14" s="255"/>
      <c r="BA14" s="256"/>
      <c r="BB14" s="260"/>
      <c r="BC14" s="260"/>
      <c r="BD14" s="260"/>
      <c r="BE14" s="260"/>
      <c r="BF14" s="260"/>
      <c r="BG14" s="260"/>
    </row>
    <row r="15" spans="2:60" ht="20.25" customHeight="1" thickBot="1" x14ac:dyDescent="0.45">
      <c r="B15" s="266"/>
      <c r="C15" s="270"/>
      <c r="D15" s="271"/>
      <c r="E15" s="274"/>
      <c r="F15" s="271"/>
      <c r="G15" s="274"/>
      <c r="H15" s="270"/>
      <c r="I15" s="270"/>
      <c r="J15" s="270"/>
      <c r="K15" s="271"/>
      <c r="L15" s="274"/>
      <c r="M15" s="270"/>
      <c r="N15" s="270"/>
      <c r="O15" s="277"/>
      <c r="P15" s="35"/>
      <c r="Q15" s="35"/>
      <c r="R15" s="35"/>
      <c r="S15" s="20" t="str">
        <f>IF(S14=1,"日",IF(S14=2,"月",IF(S14=3,"火",IF(S14=4,"水",IF(S14=5,"木",IF(S14=6,"金","土"))))))</f>
        <v>金</v>
      </c>
      <c r="T15" s="21" t="str">
        <f t="shared" ref="T15:Y15" si="0">IF(T14=1,"日",IF(T14=2,"月",IF(T14=3,"火",IF(T14=4,"水",IF(T14=5,"木",IF(T14=6,"金","土"))))))</f>
        <v>土</v>
      </c>
      <c r="U15" s="21" t="str">
        <f t="shared" si="0"/>
        <v>日</v>
      </c>
      <c r="V15" s="21" t="str">
        <f t="shared" si="0"/>
        <v>月</v>
      </c>
      <c r="W15" s="21" t="str">
        <f t="shared" si="0"/>
        <v>火</v>
      </c>
      <c r="X15" s="21" t="str">
        <f t="shared" si="0"/>
        <v>水</v>
      </c>
      <c r="Y15" s="22" t="str">
        <f t="shared" si="0"/>
        <v>木</v>
      </c>
      <c r="Z15" s="20" t="str">
        <f t="shared" ref="Z15" si="1">IF(Z14=1,"日",IF(Z14=2,"月",IF(Z14=3,"火",IF(Z14=4,"水",IF(Z14=5,"木",IF(Z14=6,"金","土"))))))</f>
        <v>金</v>
      </c>
      <c r="AA15" s="21" t="str">
        <f t="shared" ref="AA15" si="2">IF(AA14=1,"日",IF(AA14=2,"月",IF(AA14=3,"火",IF(AA14=4,"水",IF(AA14=5,"木",IF(AA14=6,"金","土"))))))</f>
        <v>土</v>
      </c>
      <c r="AB15" s="21" t="str">
        <f t="shared" ref="AB15" si="3">IF(AB14=1,"日",IF(AB14=2,"月",IF(AB14=3,"火",IF(AB14=4,"水",IF(AB14=5,"木",IF(AB14=6,"金","土"))))))</f>
        <v>日</v>
      </c>
      <c r="AC15" s="21" t="str">
        <f t="shared" ref="AC15" si="4">IF(AC14=1,"日",IF(AC14=2,"月",IF(AC14=3,"火",IF(AC14=4,"水",IF(AC14=5,"木",IF(AC14=6,"金","土"))))))</f>
        <v>月</v>
      </c>
      <c r="AD15" s="21" t="str">
        <f t="shared" ref="AD15" si="5">IF(AD14=1,"日",IF(AD14=2,"月",IF(AD14=3,"火",IF(AD14=4,"水",IF(AD14=5,"木",IF(AD14=6,"金","土"))))))</f>
        <v>火</v>
      </c>
      <c r="AE15" s="21" t="str">
        <f t="shared" ref="AE15" si="6">IF(AE14=1,"日",IF(AE14=2,"月",IF(AE14=3,"火",IF(AE14=4,"水",IF(AE14=5,"木",IF(AE14=6,"金","土"))))))</f>
        <v>水</v>
      </c>
      <c r="AF15" s="22" t="str">
        <f t="shared" ref="AF15" si="7">IF(AF14=1,"日",IF(AF14=2,"月",IF(AF14=3,"火",IF(AF14=4,"水",IF(AF14=5,"木",IF(AF14=6,"金","土"))))))</f>
        <v>木</v>
      </c>
      <c r="AG15" s="20" t="str">
        <f t="shared" ref="AG15" si="8">IF(AG14=1,"日",IF(AG14=2,"月",IF(AG14=3,"火",IF(AG14=4,"水",IF(AG14=5,"木",IF(AG14=6,"金","土"))))))</f>
        <v>金</v>
      </c>
      <c r="AH15" s="21" t="str">
        <f t="shared" ref="AH15" si="9">IF(AH14=1,"日",IF(AH14=2,"月",IF(AH14=3,"火",IF(AH14=4,"水",IF(AH14=5,"木",IF(AH14=6,"金","土"))))))</f>
        <v>土</v>
      </c>
      <c r="AI15" s="21" t="str">
        <f t="shared" ref="AI15" si="10">IF(AI14=1,"日",IF(AI14=2,"月",IF(AI14=3,"火",IF(AI14=4,"水",IF(AI14=5,"木",IF(AI14=6,"金","土"))))))</f>
        <v>日</v>
      </c>
      <c r="AJ15" s="21" t="str">
        <f t="shared" ref="AJ15" si="11">IF(AJ14=1,"日",IF(AJ14=2,"月",IF(AJ14=3,"火",IF(AJ14=4,"水",IF(AJ14=5,"木",IF(AJ14=6,"金","土"))))))</f>
        <v>月</v>
      </c>
      <c r="AK15" s="21" t="str">
        <f t="shared" ref="AK15" si="12">IF(AK14=1,"日",IF(AK14=2,"月",IF(AK14=3,"火",IF(AK14=4,"水",IF(AK14=5,"木",IF(AK14=6,"金","土"))))))</f>
        <v>火</v>
      </c>
      <c r="AL15" s="21" t="str">
        <f t="shared" ref="AL15" si="13">IF(AL14=1,"日",IF(AL14=2,"月",IF(AL14=3,"火",IF(AL14=4,"水",IF(AL14=5,"木",IF(AL14=6,"金","土"))))))</f>
        <v>水</v>
      </c>
      <c r="AM15" s="22" t="str">
        <f t="shared" ref="AM15" si="14">IF(AM14=1,"日",IF(AM14=2,"月",IF(AM14=3,"火",IF(AM14=4,"水",IF(AM14=5,"木",IF(AM14=6,"金","土"))))))</f>
        <v>木</v>
      </c>
      <c r="AN15" s="20" t="str">
        <f t="shared" ref="AN15" si="15">IF(AN14=1,"日",IF(AN14=2,"月",IF(AN14=3,"火",IF(AN14=4,"水",IF(AN14=5,"木",IF(AN14=6,"金","土"))))))</f>
        <v>金</v>
      </c>
      <c r="AO15" s="21" t="str">
        <f t="shared" ref="AO15" si="16">IF(AO14=1,"日",IF(AO14=2,"月",IF(AO14=3,"火",IF(AO14=4,"水",IF(AO14=5,"木",IF(AO14=6,"金","土"))))))</f>
        <v>土</v>
      </c>
      <c r="AP15" s="21" t="str">
        <f t="shared" ref="AP15" si="17">IF(AP14=1,"日",IF(AP14=2,"月",IF(AP14=3,"火",IF(AP14=4,"水",IF(AP14=5,"木",IF(AP14=6,"金","土"))))))</f>
        <v>日</v>
      </c>
      <c r="AQ15" s="21" t="str">
        <f t="shared" ref="AQ15" si="18">IF(AQ14=1,"日",IF(AQ14=2,"月",IF(AQ14=3,"火",IF(AQ14=4,"水",IF(AQ14=5,"木",IF(AQ14=6,"金","土"))))))</f>
        <v>月</v>
      </c>
      <c r="AR15" s="21" t="str">
        <f t="shared" ref="AR15" si="19">IF(AR14=1,"日",IF(AR14=2,"月",IF(AR14=3,"火",IF(AR14=4,"水",IF(AR14=5,"木",IF(AR14=6,"金","土"))))))</f>
        <v>火</v>
      </c>
      <c r="AS15" s="21" t="str">
        <f t="shared" ref="AS15" si="20">IF(AS14=1,"日",IF(AS14=2,"月",IF(AS14=3,"火",IF(AS14=4,"水",IF(AS14=5,"木",IF(AS14=6,"金","土"))))))</f>
        <v>水</v>
      </c>
      <c r="AT15" s="22" t="str">
        <f t="shared" ref="AT15" si="21">IF(AT14=1,"日",IF(AT14=2,"月",IF(AT14=3,"火",IF(AT14=4,"水",IF(AT14=5,"木",IF(AT14=6,"金","土"))))))</f>
        <v>木</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7"/>
      <c r="AY15" s="258"/>
      <c r="AZ15" s="257"/>
      <c r="BA15" s="258"/>
      <c r="BB15" s="260"/>
      <c r="BC15" s="260"/>
      <c r="BD15" s="260"/>
      <c r="BE15" s="260"/>
      <c r="BF15" s="260"/>
      <c r="BG15" s="260"/>
    </row>
    <row r="16" spans="2:60" ht="20.25" customHeight="1" x14ac:dyDescent="0.4">
      <c r="B16" s="240">
        <v>1</v>
      </c>
      <c r="C16" s="241"/>
      <c r="D16" s="242"/>
      <c r="E16" s="243"/>
      <c r="F16" s="244"/>
      <c r="G16" s="205"/>
      <c r="H16" s="206"/>
      <c r="I16" s="206"/>
      <c r="J16" s="206"/>
      <c r="K16" s="207"/>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27">
        <f>IF($BC$3="計画",SUM(S17:AT17),IF($BC$3="実績",SUM(S17:AW17),""))</f>
        <v>0</v>
      </c>
      <c r="AY16" s="228"/>
      <c r="AZ16" s="229">
        <f>IF($BC$3="計画",AX16/4,IF($BC$3="実績",AX16/($BA$7/7),""))</f>
        <v>0</v>
      </c>
      <c r="BA16" s="230"/>
      <c r="BB16" s="231"/>
      <c r="BC16" s="232"/>
      <c r="BD16" s="232"/>
      <c r="BE16" s="232"/>
      <c r="BF16" s="232"/>
      <c r="BG16" s="233"/>
    </row>
    <row r="17" spans="2:59" ht="20.25" customHeight="1" x14ac:dyDescent="0.4">
      <c r="B17" s="197"/>
      <c r="C17" s="201"/>
      <c r="D17" s="200"/>
      <c r="E17" s="235"/>
      <c r="F17" s="236"/>
      <c r="G17" s="208"/>
      <c r="H17" s="206"/>
      <c r="I17" s="206"/>
      <c r="J17" s="206"/>
      <c r="K17" s="207"/>
      <c r="L17" s="237"/>
      <c r="M17" s="238"/>
      <c r="N17" s="238"/>
      <c r="O17" s="239"/>
      <c r="P17" s="178" t="s">
        <v>56</v>
      </c>
      <c r="Q17" s="179"/>
      <c r="R17" s="180"/>
      <c r="S17" s="121" t="str">
        <f>IF(S16="","",VLOOKUP(S16,'シフト記号表（勤務時間帯）'!$C$4:$K$36,9,FALSE))</f>
        <v/>
      </c>
      <c r="T17" s="122" t="str">
        <f>IF(T16="","",VLOOKUP(T16,'シフト記号表（勤務時間帯）'!$C$4:$K$36,9,FALSE))</f>
        <v/>
      </c>
      <c r="U17" s="122" t="str">
        <f>IF(U16="","",VLOOKUP(U16,'シフト記号表（勤務時間帯）'!$C$4:$K$36,9,FALSE))</f>
        <v/>
      </c>
      <c r="V17" s="122" t="str">
        <f>IF(V16="","",VLOOKUP(V16,'シフト記号表（勤務時間帯）'!$C$4:$K$36,9,FALSE))</f>
        <v/>
      </c>
      <c r="W17" s="122" t="str">
        <f>IF(W16="","",VLOOKUP(W16,'シフト記号表（勤務時間帯）'!$C$4:$K$36,9,FALSE))</f>
        <v/>
      </c>
      <c r="X17" s="122" t="str">
        <f>IF(X16="","",VLOOKUP(X16,'シフト記号表（勤務時間帯）'!$C$4:$K$36,9,FALSE))</f>
        <v/>
      </c>
      <c r="Y17" s="123" t="str">
        <f>IF(Y16="","",VLOOKUP(Y16,'シフト記号表（勤務時間帯）'!$C$4:$K$36,9,FALSE))</f>
        <v/>
      </c>
      <c r="Z17" s="121" t="str">
        <f>IF(Z16="","",VLOOKUP(Z16,'シフト記号表（勤務時間帯）'!$C$4:$K$36,9,FALSE))</f>
        <v/>
      </c>
      <c r="AA17" s="122" t="str">
        <f>IF(AA16="","",VLOOKUP(AA16,'シフト記号表（勤務時間帯）'!$C$4:$K$36,9,FALSE))</f>
        <v/>
      </c>
      <c r="AB17" s="122" t="str">
        <f>IF(AB16="","",VLOOKUP(AB16,'シフト記号表（勤務時間帯）'!$C$4:$K$36,9,FALSE))</f>
        <v/>
      </c>
      <c r="AC17" s="122" t="str">
        <f>IF(AC16="","",VLOOKUP(AC16,'シフト記号表（勤務時間帯）'!$C$4:$K$36,9,FALSE))</f>
        <v/>
      </c>
      <c r="AD17" s="122" t="str">
        <f>IF(AD16="","",VLOOKUP(AD16,'シフト記号表（勤務時間帯）'!$C$4:$K$36,9,FALSE))</f>
        <v/>
      </c>
      <c r="AE17" s="122" t="str">
        <f>IF(AE16="","",VLOOKUP(AE16,'シフト記号表（勤務時間帯）'!$C$4:$K$36,9,FALSE))</f>
        <v/>
      </c>
      <c r="AF17" s="123" t="str">
        <f>IF(AF16="","",VLOOKUP(AF16,'シフト記号表（勤務時間帯）'!$C$4:$K$36,9,FALSE))</f>
        <v/>
      </c>
      <c r="AG17" s="121" t="str">
        <f>IF(AG16="","",VLOOKUP(AG16,'シフト記号表（勤務時間帯）'!$C$4:$K$36,9,FALSE))</f>
        <v/>
      </c>
      <c r="AH17" s="122" t="str">
        <f>IF(AH16="","",VLOOKUP(AH16,'シフト記号表（勤務時間帯）'!$C$4:$K$36,9,FALSE))</f>
        <v/>
      </c>
      <c r="AI17" s="122" t="str">
        <f>IF(AI16="","",VLOOKUP(AI16,'シフト記号表（勤務時間帯）'!$C$4:$K$36,9,FALSE))</f>
        <v/>
      </c>
      <c r="AJ17" s="122" t="str">
        <f>IF(AJ16="","",VLOOKUP(AJ16,'シフト記号表（勤務時間帯）'!$C$4:$K$36,9,FALSE))</f>
        <v/>
      </c>
      <c r="AK17" s="122" t="str">
        <f>IF(AK16="","",VLOOKUP(AK16,'シフト記号表（勤務時間帯）'!$C$4:$K$36,9,FALSE))</f>
        <v/>
      </c>
      <c r="AL17" s="122" t="str">
        <f>IF(AL16="","",VLOOKUP(AL16,'シフト記号表（勤務時間帯）'!$C$4:$K$36,9,FALSE))</f>
        <v/>
      </c>
      <c r="AM17" s="123" t="str">
        <f>IF(AM16="","",VLOOKUP(AM16,'シフト記号表（勤務時間帯）'!$C$4:$K$36,9,FALSE))</f>
        <v/>
      </c>
      <c r="AN17" s="121" t="str">
        <f>IF(AN16="","",VLOOKUP(AN16,'シフト記号表（勤務時間帯）'!$C$4:$K$36,9,FALSE))</f>
        <v/>
      </c>
      <c r="AO17" s="122" t="str">
        <f>IF(AO16="","",VLOOKUP(AO16,'シフト記号表（勤務時間帯）'!$C$4:$K$36,9,FALSE))</f>
        <v/>
      </c>
      <c r="AP17" s="122" t="str">
        <f>IF(AP16="","",VLOOKUP(AP16,'シフト記号表（勤務時間帯）'!$C$4:$K$36,9,FALSE))</f>
        <v/>
      </c>
      <c r="AQ17" s="122" t="str">
        <f>IF(AQ16="","",VLOOKUP(AQ16,'シフト記号表（勤務時間帯）'!$C$4:$K$36,9,FALSE))</f>
        <v/>
      </c>
      <c r="AR17" s="122" t="str">
        <f>IF(AR16="","",VLOOKUP(AR16,'シフト記号表（勤務時間帯）'!$C$4:$K$36,9,FALSE))</f>
        <v/>
      </c>
      <c r="AS17" s="122" t="str">
        <f>IF(AS16="","",VLOOKUP(AS16,'シフト記号表（勤務時間帯）'!$C$4:$K$36,9,FALSE))</f>
        <v/>
      </c>
      <c r="AT17" s="123" t="str">
        <f>IF(AT16="","",VLOOKUP(AT16,'シフト記号表（勤務時間帯）'!$C$4:$K$36,9,FALSE))</f>
        <v/>
      </c>
      <c r="AU17" s="121" t="str">
        <f>IF(AU16="","",VLOOKUP(AU16,'シフト記号表（勤務時間帯）'!$C$4:$K$36,9,FALSE))</f>
        <v/>
      </c>
      <c r="AV17" s="122" t="str">
        <f>IF(AV16="","",VLOOKUP(AV16,'シフト記号表（勤務時間帯）'!$C$4:$K$36,9,FALSE))</f>
        <v/>
      </c>
      <c r="AW17" s="123" t="str">
        <f>IF(AW16="","",VLOOKUP(AW16,'シフト記号表（勤務時間帯）'!$C$4:$K$36,9,FALSE))</f>
        <v/>
      </c>
      <c r="AX17" s="168"/>
      <c r="AY17" s="169"/>
      <c r="AZ17" s="170"/>
      <c r="BA17" s="171"/>
      <c r="BB17" s="175"/>
      <c r="BC17" s="176"/>
      <c r="BD17" s="176"/>
      <c r="BE17" s="176"/>
      <c r="BF17" s="176"/>
      <c r="BG17" s="177"/>
    </row>
    <row r="18" spans="2:59" ht="20.25" customHeight="1" x14ac:dyDescent="0.4">
      <c r="B18" s="197">
        <f>B16+1</f>
        <v>2</v>
      </c>
      <c r="C18" s="199"/>
      <c r="D18" s="200"/>
      <c r="E18" s="234"/>
      <c r="F18" s="204"/>
      <c r="G18" s="205"/>
      <c r="H18" s="206"/>
      <c r="I18" s="206"/>
      <c r="J18" s="206"/>
      <c r="K18" s="207"/>
      <c r="L18" s="212"/>
      <c r="M18" s="213"/>
      <c r="N18" s="213"/>
      <c r="O18" s="214"/>
      <c r="P18" s="215" t="s">
        <v>55</v>
      </c>
      <c r="Q18" s="216"/>
      <c r="R18" s="217"/>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168">
        <f>IF($BC$3="計画",SUM(S19:AT19),IF($BC$3="実績",SUM(S19:AW19),""))</f>
        <v>0</v>
      </c>
      <c r="AY18" s="169"/>
      <c r="AZ18" s="170">
        <f>IF($BC$3="計画",AX18/4,IF($BC$3="実績",AX18/($BA$7/7),""))</f>
        <v>0</v>
      </c>
      <c r="BA18" s="171"/>
      <c r="BB18" s="172"/>
      <c r="BC18" s="173"/>
      <c r="BD18" s="173"/>
      <c r="BE18" s="173"/>
      <c r="BF18" s="173"/>
      <c r="BG18" s="174"/>
    </row>
    <row r="19" spans="2:59" ht="20.25" customHeight="1" x14ac:dyDescent="0.4">
      <c r="B19" s="197"/>
      <c r="C19" s="201"/>
      <c r="D19" s="200"/>
      <c r="E19" s="235"/>
      <c r="F19" s="236"/>
      <c r="G19" s="208"/>
      <c r="H19" s="206"/>
      <c r="I19" s="206"/>
      <c r="J19" s="206"/>
      <c r="K19" s="207"/>
      <c r="L19" s="237"/>
      <c r="M19" s="238"/>
      <c r="N19" s="238"/>
      <c r="O19" s="239"/>
      <c r="P19" s="178" t="s">
        <v>56</v>
      </c>
      <c r="Q19" s="179"/>
      <c r="R19" s="180"/>
      <c r="S19" s="121" t="str">
        <f>IF(S18="","",VLOOKUP(S18,'シフト記号表（勤務時間帯）'!$C$4:$K$36,9,FALSE))</f>
        <v/>
      </c>
      <c r="T19" s="122" t="str">
        <f>IF(T18="","",VLOOKUP(T18,'シフト記号表（勤務時間帯）'!$C$4:$K$36,9,FALSE))</f>
        <v/>
      </c>
      <c r="U19" s="122" t="str">
        <f>IF(U18="","",VLOOKUP(U18,'シフト記号表（勤務時間帯）'!$C$4:$K$36,9,FALSE))</f>
        <v/>
      </c>
      <c r="V19" s="122" t="str">
        <f>IF(V18="","",VLOOKUP(V18,'シフト記号表（勤務時間帯）'!$C$4:$K$36,9,FALSE))</f>
        <v/>
      </c>
      <c r="W19" s="122" t="str">
        <f>IF(W18="","",VLOOKUP(W18,'シフト記号表（勤務時間帯）'!$C$4:$K$36,9,FALSE))</f>
        <v/>
      </c>
      <c r="X19" s="122" t="str">
        <f>IF(X18="","",VLOOKUP(X18,'シフト記号表（勤務時間帯）'!$C$4:$K$36,9,FALSE))</f>
        <v/>
      </c>
      <c r="Y19" s="123" t="str">
        <f>IF(Y18="","",VLOOKUP(Y18,'シフト記号表（勤務時間帯）'!$C$4:$K$36,9,FALSE))</f>
        <v/>
      </c>
      <c r="Z19" s="121" t="str">
        <f>IF(Z18="","",VLOOKUP(Z18,'シフト記号表（勤務時間帯）'!$C$4:$K$36,9,FALSE))</f>
        <v/>
      </c>
      <c r="AA19" s="122" t="str">
        <f>IF(AA18="","",VLOOKUP(AA18,'シフト記号表（勤務時間帯）'!$C$4:$K$36,9,FALSE))</f>
        <v/>
      </c>
      <c r="AB19" s="122" t="str">
        <f>IF(AB18="","",VLOOKUP(AB18,'シフト記号表（勤務時間帯）'!$C$4:$K$36,9,FALSE))</f>
        <v/>
      </c>
      <c r="AC19" s="122" t="str">
        <f>IF(AC18="","",VLOOKUP(AC18,'シフト記号表（勤務時間帯）'!$C$4:$K$36,9,FALSE))</f>
        <v/>
      </c>
      <c r="AD19" s="122" t="str">
        <f>IF(AD18="","",VLOOKUP(AD18,'シフト記号表（勤務時間帯）'!$C$4:$K$36,9,FALSE))</f>
        <v/>
      </c>
      <c r="AE19" s="122" t="str">
        <f>IF(AE18="","",VLOOKUP(AE18,'シフト記号表（勤務時間帯）'!$C$4:$K$36,9,FALSE))</f>
        <v/>
      </c>
      <c r="AF19" s="123" t="str">
        <f>IF(AF18="","",VLOOKUP(AF18,'シフト記号表（勤務時間帯）'!$C$4:$K$36,9,FALSE))</f>
        <v/>
      </c>
      <c r="AG19" s="121" t="str">
        <f>IF(AG18="","",VLOOKUP(AG18,'シフト記号表（勤務時間帯）'!$C$4:$K$36,9,FALSE))</f>
        <v/>
      </c>
      <c r="AH19" s="122" t="str">
        <f>IF(AH18="","",VLOOKUP(AH18,'シフト記号表（勤務時間帯）'!$C$4:$K$36,9,FALSE))</f>
        <v/>
      </c>
      <c r="AI19" s="122" t="str">
        <f>IF(AI18="","",VLOOKUP(AI18,'シフト記号表（勤務時間帯）'!$C$4:$K$36,9,FALSE))</f>
        <v/>
      </c>
      <c r="AJ19" s="122" t="str">
        <f>IF(AJ18="","",VLOOKUP(AJ18,'シフト記号表（勤務時間帯）'!$C$4:$K$36,9,FALSE))</f>
        <v/>
      </c>
      <c r="AK19" s="122" t="str">
        <f>IF(AK18="","",VLOOKUP(AK18,'シフト記号表（勤務時間帯）'!$C$4:$K$36,9,FALSE))</f>
        <v/>
      </c>
      <c r="AL19" s="122" t="str">
        <f>IF(AL18="","",VLOOKUP(AL18,'シフト記号表（勤務時間帯）'!$C$4:$K$36,9,FALSE))</f>
        <v/>
      </c>
      <c r="AM19" s="123" t="str">
        <f>IF(AM18="","",VLOOKUP(AM18,'シフト記号表（勤務時間帯）'!$C$4:$K$36,9,FALSE))</f>
        <v/>
      </c>
      <c r="AN19" s="121" t="str">
        <f>IF(AN18="","",VLOOKUP(AN18,'シフト記号表（勤務時間帯）'!$C$4:$K$36,9,FALSE))</f>
        <v/>
      </c>
      <c r="AO19" s="122" t="str">
        <f>IF(AO18="","",VLOOKUP(AO18,'シフト記号表（勤務時間帯）'!$C$4:$K$36,9,FALSE))</f>
        <v/>
      </c>
      <c r="AP19" s="122" t="str">
        <f>IF(AP18="","",VLOOKUP(AP18,'シフト記号表（勤務時間帯）'!$C$4:$K$36,9,FALSE))</f>
        <v/>
      </c>
      <c r="AQ19" s="122" t="str">
        <f>IF(AQ18="","",VLOOKUP(AQ18,'シフト記号表（勤務時間帯）'!$C$4:$K$36,9,FALSE))</f>
        <v/>
      </c>
      <c r="AR19" s="122" t="str">
        <f>IF(AR18="","",VLOOKUP(AR18,'シフト記号表（勤務時間帯）'!$C$4:$K$36,9,FALSE))</f>
        <v/>
      </c>
      <c r="AS19" s="122" t="str">
        <f>IF(AS18="","",VLOOKUP(AS18,'シフト記号表（勤務時間帯）'!$C$4:$K$36,9,FALSE))</f>
        <v/>
      </c>
      <c r="AT19" s="123" t="str">
        <f>IF(AT18="","",VLOOKUP(AT18,'シフト記号表（勤務時間帯）'!$C$4:$K$36,9,FALSE))</f>
        <v/>
      </c>
      <c r="AU19" s="121" t="str">
        <f>IF(AU18="","",VLOOKUP(AU18,'シフト記号表（勤務時間帯）'!$C$4:$K$36,9,FALSE))</f>
        <v/>
      </c>
      <c r="AV19" s="122" t="str">
        <f>IF(AV18="","",VLOOKUP(AV18,'シフト記号表（勤務時間帯）'!$C$4:$K$36,9,FALSE))</f>
        <v/>
      </c>
      <c r="AW19" s="123" t="str">
        <f>IF(AW18="","",VLOOKUP(AW18,'シフト記号表（勤務時間帯）'!$C$4:$K$36,9,FALSE))</f>
        <v/>
      </c>
      <c r="AX19" s="168"/>
      <c r="AY19" s="169"/>
      <c r="AZ19" s="170"/>
      <c r="BA19" s="171"/>
      <c r="BB19" s="175"/>
      <c r="BC19" s="176"/>
      <c r="BD19" s="176"/>
      <c r="BE19" s="176"/>
      <c r="BF19" s="176"/>
      <c r="BG19" s="177"/>
    </row>
    <row r="20" spans="2:59" ht="20.25" customHeight="1" x14ac:dyDescent="0.4">
      <c r="B20" s="197">
        <f t="shared" ref="B20" si="22">B18+1</f>
        <v>3</v>
      </c>
      <c r="C20" s="199"/>
      <c r="D20" s="200"/>
      <c r="E20" s="202"/>
      <c r="F20" s="200"/>
      <c r="G20" s="205"/>
      <c r="H20" s="206"/>
      <c r="I20" s="206"/>
      <c r="J20" s="206"/>
      <c r="K20" s="207"/>
      <c r="L20" s="209"/>
      <c r="M20" s="210"/>
      <c r="N20" s="210"/>
      <c r="O20" s="211"/>
      <c r="P20" s="215" t="s">
        <v>55</v>
      </c>
      <c r="Q20" s="216"/>
      <c r="R20" s="217"/>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168">
        <f>IF($BC$3="計画",SUM(S21:AT21),IF($BC$3="実績",SUM(S21:AW21),""))</f>
        <v>0</v>
      </c>
      <c r="AY20" s="169"/>
      <c r="AZ20" s="170">
        <f>IF($BC$3="計画",AX20/4,IF($BC$3="実績",AX20/($BA$7/7),""))</f>
        <v>0</v>
      </c>
      <c r="BA20" s="171"/>
      <c r="BB20" s="172"/>
      <c r="BC20" s="173"/>
      <c r="BD20" s="173"/>
      <c r="BE20" s="173"/>
      <c r="BF20" s="173"/>
      <c r="BG20" s="174"/>
    </row>
    <row r="21" spans="2:59" ht="20.25" customHeight="1" x14ac:dyDescent="0.4">
      <c r="B21" s="197"/>
      <c r="C21" s="201"/>
      <c r="D21" s="200"/>
      <c r="E21" s="220"/>
      <c r="F21" s="200"/>
      <c r="G21" s="208"/>
      <c r="H21" s="206"/>
      <c r="I21" s="206"/>
      <c r="J21" s="206"/>
      <c r="K21" s="207"/>
      <c r="L21" s="209"/>
      <c r="M21" s="210"/>
      <c r="N21" s="210"/>
      <c r="O21" s="211"/>
      <c r="P21" s="178" t="s">
        <v>56</v>
      </c>
      <c r="Q21" s="179"/>
      <c r="R21" s="180"/>
      <c r="S21" s="121" t="str">
        <f>IF(S20="","",VLOOKUP(S20,'シフト記号表（勤務時間帯）'!$C$4:$K$36,9,FALSE))</f>
        <v/>
      </c>
      <c r="T21" s="122" t="str">
        <f>IF(T20="","",VLOOKUP(T20,'シフト記号表（勤務時間帯）'!$C$4:$K$36,9,FALSE))</f>
        <v/>
      </c>
      <c r="U21" s="122" t="str">
        <f>IF(U20="","",VLOOKUP(U20,'シフト記号表（勤務時間帯）'!$C$4:$K$36,9,FALSE))</f>
        <v/>
      </c>
      <c r="V21" s="122" t="str">
        <f>IF(V20="","",VLOOKUP(V20,'シフト記号表（勤務時間帯）'!$C$4:$K$36,9,FALSE))</f>
        <v/>
      </c>
      <c r="W21" s="122" t="str">
        <f>IF(W20="","",VLOOKUP(W20,'シフト記号表（勤務時間帯）'!$C$4:$K$36,9,FALSE))</f>
        <v/>
      </c>
      <c r="X21" s="122" t="str">
        <f>IF(X20="","",VLOOKUP(X20,'シフト記号表（勤務時間帯）'!$C$4:$K$36,9,FALSE))</f>
        <v/>
      </c>
      <c r="Y21" s="123" t="str">
        <f>IF(Y20="","",VLOOKUP(Y20,'シフト記号表（勤務時間帯）'!$C$4:$K$36,9,FALSE))</f>
        <v/>
      </c>
      <c r="Z21" s="121" t="str">
        <f>IF(Z20="","",VLOOKUP(Z20,'シフト記号表（勤務時間帯）'!$C$4:$K$36,9,FALSE))</f>
        <v/>
      </c>
      <c r="AA21" s="122" t="str">
        <f>IF(AA20="","",VLOOKUP(AA20,'シフト記号表（勤務時間帯）'!$C$4:$K$36,9,FALSE))</f>
        <v/>
      </c>
      <c r="AB21" s="122" t="str">
        <f>IF(AB20="","",VLOOKUP(AB20,'シフト記号表（勤務時間帯）'!$C$4:$K$36,9,FALSE))</f>
        <v/>
      </c>
      <c r="AC21" s="122" t="str">
        <f>IF(AC20="","",VLOOKUP(AC20,'シフト記号表（勤務時間帯）'!$C$4:$K$36,9,FALSE))</f>
        <v/>
      </c>
      <c r="AD21" s="122" t="str">
        <f>IF(AD20="","",VLOOKUP(AD20,'シフト記号表（勤務時間帯）'!$C$4:$K$36,9,FALSE))</f>
        <v/>
      </c>
      <c r="AE21" s="122" t="str">
        <f>IF(AE20="","",VLOOKUP(AE20,'シフト記号表（勤務時間帯）'!$C$4:$K$36,9,FALSE))</f>
        <v/>
      </c>
      <c r="AF21" s="123" t="str">
        <f>IF(AF20="","",VLOOKUP(AF20,'シフト記号表（勤務時間帯）'!$C$4:$K$36,9,FALSE))</f>
        <v/>
      </c>
      <c r="AG21" s="121" t="str">
        <f>IF(AG20="","",VLOOKUP(AG20,'シフト記号表（勤務時間帯）'!$C$4:$K$36,9,FALSE))</f>
        <v/>
      </c>
      <c r="AH21" s="122" t="str">
        <f>IF(AH20="","",VLOOKUP(AH20,'シフト記号表（勤務時間帯）'!$C$4:$K$36,9,FALSE))</f>
        <v/>
      </c>
      <c r="AI21" s="122" t="str">
        <f>IF(AI20="","",VLOOKUP(AI20,'シフト記号表（勤務時間帯）'!$C$4:$K$36,9,FALSE))</f>
        <v/>
      </c>
      <c r="AJ21" s="122" t="str">
        <f>IF(AJ20="","",VLOOKUP(AJ20,'シフト記号表（勤務時間帯）'!$C$4:$K$36,9,FALSE))</f>
        <v/>
      </c>
      <c r="AK21" s="122" t="str">
        <f>IF(AK20="","",VLOOKUP(AK20,'シフト記号表（勤務時間帯）'!$C$4:$K$36,9,FALSE))</f>
        <v/>
      </c>
      <c r="AL21" s="122" t="str">
        <f>IF(AL20="","",VLOOKUP(AL20,'シフト記号表（勤務時間帯）'!$C$4:$K$36,9,FALSE))</f>
        <v/>
      </c>
      <c r="AM21" s="123" t="str">
        <f>IF(AM20="","",VLOOKUP(AM20,'シフト記号表（勤務時間帯）'!$C$4:$K$36,9,FALSE))</f>
        <v/>
      </c>
      <c r="AN21" s="121" t="str">
        <f>IF(AN20="","",VLOOKUP(AN20,'シフト記号表（勤務時間帯）'!$C$4:$K$36,9,FALSE))</f>
        <v/>
      </c>
      <c r="AO21" s="122" t="str">
        <f>IF(AO20="","",VLOOKUP(AO20,'シフト記号表（勤務時間帯）'!$C$4:$K$36,9,FALSE))</f>
        <v/>
      </c>
      <c r="AP21" s="122" t="str">
        <f>IF(AP20="","",VLOOKUP(AP20,'シフト記号表（勤務時間帯）'!$C$4:$K$36,9,FALSE))</f>
        <v/>
      </c>
      <c r="AQ21" s="122" t="str">
        <f>IF(AQ20="","",VLOOKUP(AQ20,'シフト記号表（勤務時間帯）'!$C$4:$K$36,9,FALSE))</f>
        <v/>
      </c>
      <c r="AR21" s="122" t="str">
        <f>IF(AR20="","",VLOOKUP(AR20,'シフト記号表（勤務時間帯）'!$C$4:$K$36,9,FALSE))</f>
        <v/>
      </c>
      <c r="AS21" s="122" t="str">
        <f>IF(AS20="","",VLOOKUP(AS20,'シフト記号表（勤務時間帯）'!$C$4:$K$36,9,FALSE))</f>
        <v/>
      </c>
      <c r="AT21" s="123" t="str">
        <f>IF(AT20="","",VLOOKUP(AT20,'シフト記号表（勤務時間帯）'!$C$4:$K$36,9,FALSE))</f>
        <v/>
      </c>
      <c r="AU21" s="121" t="str">
        <f>IF(AU20="","",VLOOKUP(AU20,'シフト記号表（勤務時間帯）'!$C$4:$K$36,9,FALSE))</f>
        <v/>
      </c>
      <c r="AV21" s="122" t="str">
        <f>IF(AV20="","",VLOOKUP(AV20,'シフト記号表（勤務時間帯）'!$C$4:$K$36,9,FALSE))</f>
        <v/>
      </c>
      <c r="AW21" s="123" t="str">
        <f>IF(AW20="","",VLOOKUP(AW20,'シフト記号表（勤務時間帯）'!$C$4:$K$36,9,FALSE))</f>
        <v/>
      </c>
      <c r="AX21" s="168"/>
      <c r="AY21" s="169"/>
      <c r="AZ21" s="170"/>
      <c r="BA21" s="171"/>
      <c r="BB21" s="175"/>
      <c r="BC21" s="176"/>
      <c r="BD21" s="176"/>
      <c r="BE21" s="176"/>
      <c r="BF21" s="176"/>
      <c r="BG21" s="177"/>
    </row>
    <row r="22" spans="2:59" ht="20.25" customHeight="1" x14ac:dyDescent="0.4">
      <c r="B22" s="197">
        <f t="shared" ref="B22" si="23">B20+1</f>
        <v>4</v>
      </c>
      <c r="C22" s="199"/>
      <c r="D22" s="200"/>
      <c r="E22" s="202"/>
      <c r="F22" s="200"/>
      <c r="G22" s="205"/>
      <c r="H22" s="206"/>
      <c r="I22" s="206"/>
      <c r="J22" s="206"/>
      <c r="K22" s="207"/>
      <c r="L22" s="209"/>
      <c r="M22" s="210"/>
      <c r="N22" s="210"/>
      <c r="O22" s="211"/>
      <c r="P22" s="215" t="s">
        <v>55</v>
      </c>
      <c r="Q22" s="216"/>
      <c r="R22" s="217"/>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168">
        <f t="shared" ref="AX22" si="24">IF($BC$3="計画",SUM(S23:AT23),IF($BC$3="実績",SUM(S23:AW23),""))</f>
        <v>0</v>
      </c>
      <c r="AY22" s="169"/>
      <c r="AZ22" s="170">
        <f t="shared" ref="AZ22" si="25">IF($BC$3="計画",AX22/4,IF($BC$3="実績",AX22/($BA$7/7),""))</f>
        <v>0</v>
      </c>
      <c r="BA22" s="171"/>
      <c r="BB22" s="172"/>
      <c r="BC22" s="173"/>
      <c r="BD22" s="173"/>
      <c r="BE22" s="173"/>
      <c r="BF22" s="173"/>
      <c r="BG22" s="174"/>
    </row>
    <row r="23" spans="2:59" ht="20.25" customHeight="1" x14ac:dyDescent="0.4">
      <c r="B23" s="197"/>
      <c r="C23" s="201"/>
      <c r="D23" s="200"/>
      <c r="E23" s="220"/>
      <c r="F23" s="200"/>
      <c r="G23" s="208"/>
      <c r="H23" s="206"/>
      <c r="I23" s="206"/>
      <c r="J23" s="206"/>
      <c r="K23" s="207"/>
      <c r="L23" s="209"/>
      <c r="M23" s="210"/>
      <c r="N23" s="210"/>
      <c r="O23" s="211"/>
      <c r="P23" s="178" t="s">
        <v>56</v>
      </c>
      <c r="Q23" s="179"/>
      <c r="R23" s="180"/>
      <c r="S23" s="121" t="str">
        <f>IF(S22="","",VLOOKUP(S22,'シフト記号表（勤務時間帯）'!$C$4:$K$36,9,FALSE))</f>
        <v/>
      </c>
      <c r="T23" s="122" t="str">
        <f>IF(T22="","",VLOOKUP(T22,'シフト記号表（勤務時間帯）'!$C$4:$K$36,9,FALSE))</f>
        <v/>
      </c>
      <c r="U23" s="122" t="str">
        <f>IF(U22="","",VLOOKUP(U22,'シフト記号表（勤務時間帯）'!$C$4:$K$36,9,FALSE))</f>
        <v/>
      </c>
      <c r="V23" s="122" t="str">
        <f>IF(V22="","",VLOOKUP(V22,'シフト記号表（勤務時間帯）'!$C$4:$K$36,9,FALSE))</f>
        <v/>
      </c>
      <c r="W23" s="122" t="str">
        <f>IF(W22="","",VLOOKUP(W22,'シフト記号表（勤務時間帯）'!$C$4:$K$36,9,FALSE))</f>
        <v/>
      </c>
      <c r="X23" s="122" t="str">
        <f>IF(X22="","",VLOOKUP(X22,'シフト記号表（勤務時間帯）'!$C$4:$K$36,9,FALSE))</f>
        <v/>
      </c>
      <c r="Y23" s="123" t="str">
        <f>IF(Y22="","",VLOOKUP(Y22,'シフト記号表（勤務時間帯）'!$C$4:$K$36,9,FALSE))</f>
        <v/>
      </c>
      <c r="Z23" s="121" t="str">
        <f>IF(Z22="","",VLOOKUP(Z22,'シフト記号表（勤務時間帯）'!$C$4:$K$36,9,FALSE))</f>
        <v/>
      </c>
      <c r="AA23" s="122" t="str">
        <f>IF(AA22="","",VLOOKUP(AA22,'シフト記号表（勤務時間帯）'!$C$4:$K$36,9,FALSE))</f>
        <v/>
      </c>
      <c r="AB23" s="122" t="str">
        <f>IF(AB22="","",VLOOKUP(AB22,'シフト記号表（勤務時間帯）'!$C$4:$K$36,9,FALSE))</f>
        <v/>
      </c>
      <c r="AC23" s="122" t="str">
        <f>IF(AC22="","",VLOOKUP(AC22,'シフト記号表（勤務時間帯）'!$C$4:$K$36,9,FALSE))</f>
        <v/>
      </c>
      <c r="AD23" s="122" t="str">
        <f>IF(AD22="","",VLOOKUP(AD22,'シフト記号表（勤務時間帯）'!$C$4:$K$36,9,FALSE))</f>
        <v/>
      </c>
      <c r="AE23" s="122" t="str">
        <f>IF(AE22="","",VLOOKUP(AE22,'シフト記号表（勤務時間帯）'!$C$4:$K$36,9,FALSE))</f>
        <v/>
      </c>
      <c r="AF23" s="123" t="str">
        <f>IF(AF22="","",VLOOKUP(AF22,'シフト記号表（勤務時間帯）'!$C$4:$K$36,9,FALSE))</f>
        <v/>
      </c>
      <c r="AG23" s="121" t="str">
        <f>IF(AG22="","",VLOOKUP(AG22,'シフト記号表（勤務時間帯）'!$C$4:$K$36,9,FALSE))</f>
        <v/>
      </c>
      <c r="AH23" s="122" t="str">
        <f>IF(AH22="","",VLOOKUP(AH22,'シフト記号表（勤務時間帯）'!$C$4:$K$36,9,FALSE))</f>
        <v/>
      </c>
      <c r="AI23" s="122" t="str">
        <f>IF(AI22="","",VLOOKUP(AI22,'シフト記号表（勤務時間帯）'!$C$4:$K$36,9,FALSE))</f>
        <v/>
      </c>
      <c r="AJ23" s="122" t="str">
        <f>IF(AJ22="","",VLOOKUP(AJ22,'シフト記号表（勤務時間帯）'!$C$4:$K$36,9,FALSE))</f>
        <v/>
      </c>
      <c r="AK23" s="122" t="str">
        <f>IF(AK22="","",VLOOKUP(AK22,'シフト記号表（勤務時間帯）'!$C$4:$K$36,9,FALSE))</f>
        <v/>
      </c>
      <c r="AL23" s="122" t="str">
        <f>IF(AL22="","",VLOOKUP(AL22,'シフト記号表（勤務時間帯）'!$C$4:$K$36,9,FALSE))</f>
        <v/>
      </c>
      <c r="AM23" s="123" t="str">
        <f>IF(AM22="","",VLOOKUP(AM22,'シフト記号表（勤務時間帯）'!$C$4:$K$36,9,FALSE))</f>
        <v/>
      </c>
      <c r="AN23" s="121" t="str">
        <f>IF(AN22="","",VLOOKUP(AN22,'シフト記号表（勤務時間帯）'!$C$4:$K$36,9,FALSE))</f>
        <v/>
      </c>
      <c r="AO23" s="122" t="str">
        <f>IF(AO22="","",VLOOKUP(AO22,'シフト記号表（勤務時間帯）'!$C$4:$K$36,9,FALSE))</f>
        <v/>
      </c>
      <c r="AP23" s="122" t="str">
        <f>IF(AP22="","",VLOOKUP(AP22,'シフト記号表（勤務時間帯）'!$C$4:$K$36,9,FALSE))</f>
        <v/>
      </c>
      <c r="AQ23" s="122" t="str">
        <f>IF(AQ22="","",VLOOKUP(AQ22,'シフト記号表（勤務時間帯）'!$C$4:$K$36,9,FALSE))</f>
        <v/>
      </c>
      <c r="AR23" s="122" t="str">
        <f>IF(AR22="","",VLOOKUP(AR22,'シフト記号表（勤務時間帯）'!$C$4:$K$36,9,FALSE))</f>
        <v/>
      </c>
      <c r="AS23" s="122" t="str">
        <f>IF(AS22="","",VLOOKUP(AS22,'シフト記号表（勤務時間帯）'!$C$4:$K$36,9,FALSE))</f>
        <v/>
      </c>
      <c r="AT23" s="123" t="str">
        <f>IF(AT22="","",VLOOKUP(AT22,'シフト記号表（勤務時間帯）'!$C$4:$K$36,9,FALSE))</f>
        <v/>
      </c>
      <c r="AU23" s="121" t="str">
        <f>IF(AU22="","",VLOOKUP(AU22,'シフト記号表（勤務時間帯）'!$C$4:$K$36,9,FALSE))</f>
        <v/>
      </c>
      <c r="AV23" s="122" t="str">
        <f>IF(AV22="","",VLOOKUP(AV22,'シフト記号表（勤務時間帯）'!$C$4:$K$36,9,FALSE))</f>
        <v/>
      </c>
      <c r="AW23" s="123" t="str">
        <f>IF(AW22="","",VLOOKUP(AW22,'シフト記号表（勤務時間帯）'!$C$4:$K$36,9,FALSE))</f>
        <v/>
      </c>
      <c r="AX23" s="168"/>
      <c r="AY23" s="169"/>
      <c r="AZ23" s="170"/>
      <c r="BA23" s="171"/>
      <c r="BB23" s="175"/>
      <c r="BC23" s="176"/>
      <c r="BD23" s="176"/>
      <c r="BE23" s="176"/>
      <c r="BF23" s="176"/>
      <c r="BG23" s="177"/>
    </row>
    <row r="24" spans="2:59" ht="20.25" customHeight="1" x14ac:dyDescent="0.4">
      <c r="B24" s="197">
        <f t="shared" ref="B24" si="26">B22+1</f>
        <v>5</v>
      </c>
      <c r="C24" s="199"/>
      <c r="D24" s="200"/>
      <c r="E24" s="202"/>
      <c r="F24" s="200"/>
      <c r="G24" s="205"/>
      <c r="H24" s="206"/>
      <c r="I24" s="206"/>
      <c r="J24" s="206"/>
      <c r="K24" s="207"/>
      <c r="L24" s="209"/>
      <c r="M24" s="210"/>
      <c r="N24" s="210"/>
      <c r="O24" s="211"/>
      <c r="P24" s="215" t="s">
        <v>55</v>
      </c>
      <c r="Q24" s="216"/>
      <c r="R24" s="217"/>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168">
        <f t="shared" ref="AX24" si="27">IF($BC$3="計画",SUM(S25:AT25),IF($BC$3="実績",SUM(S25:AW25),""))</f>
        <v>0</v>
      </c>
      <c r="AY24" s="169"/>
      <c r="AZ24" s="170">
        <f t="shared" ref="AZ24" si="28">IF($BC$3="計画",AX24/4,IF($BC$3="実績",AX24/($BA$7/7),""))</f>
        <v>0</v>
      </c>
      <c r="BA24" s="171"/>
      <c r="BB24" s="172"/>
      <c r="BC24" s="173"/>
      <c r="BD24" s="173"/>
      <c r="BE24" s="173"/>
      <c r="BF24" s="173"/>
      <c r="BG24" s="174"/>
    </row>
    <row r="25" spans="2:59" ht="20.25" customHeight="1" x14ac:dyDescent="0.4">
      <c r="B25" s="197"/>
      <c r="C25" s="201"/>
      <c r="D25" s="200"/>
      <c r="E25" s="220"/>
      <c r="F25" s="200"/>
      <c r="G25" s="208"/>
      <c r="H25" s="206"/>
      <c r="I25" s="206"/>
      <c r="J25" s="206"/>
      <c r="K25" s="207"/>
      <c r="L25" s="209"/>
      <c r="M25" s="210"/>
      <c r="N25" s="210"/>
      <c r="O25" s="211"/>
      <c r="P25" s="178" t="s">
        <v>56</v>
      </c>
      <c r="Q25" s="179"/>
      <c r="R25" s="180"/>
      <c r="S25" s="121" t="str">
        <f>IF(S24="","",VLOOKUP(S24,'シフト記号表（勤務時間帯）'!$C$4:$K$36,9,FALSE))</f>
        <v/>
      </c>
      <c r="T25" s="122" t="str">
        <f>IF(T24="","",VLOOKUP(T24,'シフト記号表（勤務時間帯）'!$C$4:$K$36,9,FALSE))</f>
        <v/>
      </c>
      <c r="U25" s="122" t="str">
        <f>IF(U24="","",VLOOKUP(U24,'シフト記号表（勤務時間帯）'!$C$4:$K$36,9,FALSE))</f>
        <v/>
      </c>
      <c r="V25" s="122" t="str">
        <f>IF(V24="","",VLOOKUP(V24,'シフト記号表（勤務時間帯）'!$C$4:$K$36,9,FALSE))</f>
        <v/>
      </c>
      <c r="W25" s="122" t="str">
        <f>IF(W24="","",VLOOKUP(W24,'シフト記号表（勤務時間帯）'!$C$4:$K$36,9,FALSE))</f>
        <v/>
      </c>
      <c r="X25" s="122" t="str">
        <f>IF(X24="","",VLOOKUP(X24,'シフト記号表（勤務時間帯）'!$C$4:$K$36,9,FALSE))</f>
        <v/>
      </c>
      <c r="Y25" s="123" t="str">
        <f>IF(Y24="","",VLOOKUP(Y24,'シフト記号表（勤務時間帯）'!$C$4:$K$36,9,FALSE))</f>
        <v/>
      </c>
      <c r="Z25" s="121" t="str">
        <f>IF(Z24="","",VLOOKUP(Z24,'シフト記号表（勤務時間帯）'!$C$4:$K$36,9,FALSE))</f>
        <v/>
      </c>
      <c r="AA25" s="122" t="str">
        <f>IF(AA24="","",VLOOKUP(AA24,'シフト記号表（勤務時間帯）'!$C$4:$K$36,9,FALSE))</f>
        <v/>
      </c>
      <c r="AB25" s="122" t="str">
        <f>IF(AB24="","",VLOOKUP(AB24,'シフト記号表（勤務時間帯）'!$C$4:$K$36,9,FALSE))</f>
        <v/>
      </c>
      <c r="AC25" s="122" t="str">
        <f>IF(AC24="","",VLOOKUP(AC24,'シフト記号表（勤務時間帯）'!$C$4:$K$36,9,FALSE))</f>
        <v/>
      </c>
      <c r="AD25" s="122" t="str">
        <f>IF(AD24="","",VLOOKUP(AD24,'シフト記号表（勤務時間帯）'!$C$4:$K$36,9,FALSE))</f>
        <v/>
      </c>
      <c r="AE25" s="122" t="str">
        <f>IF(AE24="","",VLOOKUP(AE24,'シフト記号表（勤務時間帯）'!$C$4:$K$36,9,FALSE))</f>
        <v/>
      </c>
      <c r="AF25" s="123" t="str">
        <f>IF(AF24="","",VLOOKUP(AF24,'シフト記号表（勤務時間帯）'!$C$4:$K$36,9,FALSE))</f>
        <v/>
      </c>
      <c r="AG25" s="121" t="str">
        <f>IF(AG24="","",VLOOKUP(AG24,'シフト記号表（勤務時間帯）'!$C$4:$K$36,9,FALSE))</f>
        <v/>
      </c>
      <c r="AH25" s="122" t="str">
        <f>IF(AH24="","",VLOOKUP(AH24,'シフト記号表（勤務時間帯）'!$C$4:$K$36,9,FALSE))</f>
        <v/>
      </c>
      <c r="AI25" s="122" t="str">
        <f>IF(AI24="","",VLOOKUP(AI24,'シフト記号表（勤務時間帯）'!$C$4:$K$36,9,FALSE))</f>
        <v/>
      </c>
      <c r="AJ25" s="122" t="str">
        <f>IF(AJ24="","",VLOOKUP(AJ24,'シフト記号表（勤務時間帯）'!$C$4:$K$36,9,FALSE))</f>
        <v/>
      </c>
      <c r="AK25" s="122" t="str">
        <f>IF(AK24="","",VLOOKUP(AK24,'シフト記号表（勤務時間帯）'!$C$4:$K$36,9,FALSE))</f>
        <v/>
      </c>
      <c r="AL25" s="122" t="str">
        <f>IF(AL24="","",VLOOKUP(AL24,'シフト記号表（勤務時間帯）'!$C$4:$K$36,9,FALSE))</f>
        <v/>
      </c>
      <c r="AM25" s="123" t="str">
        <f>IF(AM24="","",VLOOKUP(AM24,'シフト記号表（勤務時間帯）'!$C$4:$K$36,9,FALSE))</f>
        <v/>
      </c>
      <c r="AN25" s="121" t="str">
        <f>IF(AN24="","",VLOOKUP(AN24,'シフト記号表（勤務時間帯）'!$C$4:$K$36,9,FALSE))</f>
        <v/>
      </c>
      <c r="AO25" s="122" t="str">
        <f>IF(AO24="","",VLOOKUP(AO24,'シフト記号表（勤務時間帯）'!$C$4:$K$36,9,FALSE))</f>
        <v/>
      </c>
      <c r="AP25" s="122" t="str">
        <f>IF(AP24="","",VLOOKUP(AP24,'シフト記号表（勤務時間帯）'!$C$4:$K$36,9,FALSE))</f>
        <v/>
      </c>
      <c r="AQ25" s="122" t="str">
        <f>IF(AQ24="","",VLOOKUP(AQ24,'シフト記号表（勤務時間帯）'!$C$4:$K$36,9,FALSE))</f>
        <v/>
      </c>
      <c r="AR25" s="122" t="str">
        <f>IF(AR24="","",VLOOKUP(AR24,'シフト記号表（勤務時間帯）'!$C$4:$K$36,9,FALSE))</f>
        <v/>
      </c>
      <c r="AS25" s="122" t="str">
        <f>IF(AS24="","",VLOOKUP(AS24,'シフト記号表（勤務時間帯）'!$C$4:$K$36,9,FALSE))</f>
        <v/>
      </c>
      <c r="AT25" s="123" t="str">
        <f>IF(AT24="","",VLOOKUP(AT24,'シフト記号表（勤務時間帯）'!$C$4:$K$36,9,FALSE))</f>
        <v/>
      </c>
      <c r="AU25" s="121" t="str">
        <f>IF(AU24="","",VLOOKUP(AU24,'シフト記号表（勤務時間帯）'!$C$4:$K$36,9,FALSE))</f>
        <v/>
      </c>
      <c r="AV25" s="122" t="str">
        <f>IF(AV24="","",VLOOKUP(AV24,'シフト記号表（勤務時間帯）'!$C$4:$K$36,9,FALSE))</f>
        <v/>
      </c>
      <c r="AW25" s="123" t="str">
        <f>IF(AW24="","",VLOOKUP(AW24,'シフト記号表（勤務時間帯）'!$C$4:$K$36,9,FALSE))</f>
        <v/>
      </c>
      <c r="AX25" s="168"/>
      <c r="AY25" s="169"/>
      <c r="AZ25" s="170"/>
      <c r="BA25" s="171"/>
      <c r="BB25" s="175"/>
      <c r="BC25" s="176"/>
      <c r="BD25" s="176"/>
      <c r="BE25" s="176"/>
      <c r="BF25" s="176"/>
      <c r="BG25" s="177"/>
    </row>
    <row r="26" spans="2:59" ht="20.25" customHeight="1" x14ac:dyDescent="0.4">
      <c r="B26" s="197">
        <f t="shared" ref="B26" si="29">B24+1</f>
        <v>6</v>
      </c>
      <c r="C26" s="199"/>
      <c r="D26" s="200"/>
      <c r="E26" s="202"/>
      <c r="F26" s="200"/>
      <c r="G26" s="205"/>
      <c r="H26" s="206"/>
      <c r="I26" s="206"/>
      <c r="J26" s="206"/>
      <c r="K26" s="207"/>
      <c r="L26" s="209"/>
      <c r="M26" s="210"/>
      <c r="N26" s="210"/>
      <c r="O26" s="211"/>
      <c r="P26" s="215" t="s">
        <v>55</v>
      </c>
      <c r="Q26" s="216"/>
      <c r="R26" s="217"/>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168">
        <f>IF($BC$3="計画",SUM(S27:AT27),IF($BC$3="実績",SUM(S27:AW27),""))</f>
        <v>0</v>
      </c>
      <c r="AY26" s="169"/>
      <c r="AZ26" s="170">
        <f t="shared" ref="AZ26" si="30">IF($BC$3="計画",AX26/4,IF($BC$3="実績",AX26/($BA$7/7),""))</f>
        <v>0</v>
      </c>
      <c r="BA26" s="171"/>
      <c r="BB26" s="172"/>
      <c r="BC26" s="173"/>
      <c r="BD26" s="173"/>
      <c r="BE26" s="173"/>
      <c r="BF26" s="173"/>
      <c r="BG26" s="174"/>
    </row>
    <row r="27" spans="2:59" ht="20.25" customHeight="1" x14ac:dyDescent="0.4">
      <c r="B27" s="197"/>
      <c r="C27" s="201"/>
      <c r="D27" s="200"/>
      <c r="E27" s="220"/>
      <c r="F27" s="200"/>
      <c r="G27" s="208"/>
      <c r="H27" s="206"/>
      <c r="I27" s="206"/>
      <c r="J27" s="206"/>
      <c r="K27" s="207"/>
      <c r="L27" s="209"/>
      <c r="M27" s="210"/>
      <c r="N27" s="210"/>
      <c r="O27" s="211"/>
      <c r="P27" s="178" t="s">
        <v>56</v>
      </c>
      <c r="Q27" s="179"/>
      <c r="R27" s="180"/>
      <c r="S27" s="121" t="str">
        <f>IF(S26="","",VLOOKUP(S26,'シフト記号表（勤務時間帯）'!$C$4:$K$36,9,FALSE))</f>
        <v/>
      </c>
      <c r="T27" s="122" t="str">
        <f>IF(T26="","",VLOOKUP(T26,'シフト記号表（勤務時間帯）'!$C$4:$K$36,9,FALSE))</f>
        <v/>
      </c>
      <c r="U27" s="122" t="str">
        <f>IF(U26="","",VLOOKUP(U26,'シフト記号表（勤務時間帯）'!$C$4:$K$36,9,FALSE))</f>
        <v/>
      </c>
      <c r="V27" s="122" t="str">
        <f>IF(V26="","",VLOOKUP(V26,'シフト記号表（勤務時間帯）'!$C$4:$K$36,9,FALSE))</f>
        <v/>
      </c>
      <c r="W27" s="122" t="str">
        <f>IF(W26="","",VLOOKUP(W26,'シフト記号表（勤務時間帯）'!$C$4:$K$36,9,FALSE))</f>
        <v/>
      </c>
      <c r="X27" s="122" t="str">
        <f>IF(X26="","",VLOOKUP(X26,'シフト記号表（勤務時間帯）'!$C$4:$K$36,9,FALSE))</f>
        <v/>
      </c>
      <c r="Y27" s="123" t="str">
        <f>IF(Y26="","",VLOOKUP(Y26,'シフト記号表（勤務時間帯）'!$C$4:$K$36,9,FALSE))</f>
        <v/>
      </c>
      <c r="Z27" s="121" t="str">
        <f>IF(Z26="","",VLOOKUP(Z26,'シフト記号表（勤務時間帯）'!$C$4:$K$36,9,FALSE))</f>
        <v/>
      </c>
      <c r="AA27" s="122" t="str">
        <f>IF(AA26="","",VLOOKUP(AA26,'シフト記号表（勤務時間帯）'!$C$4:$K$36,9,FALSE))</f>
        <v/>
      </c>
      <c r="AB27" s="122" t="str">
        <f>IF(AB26="","",VLOOKUP(AB26,'シフト記号表（勤務時間帯）'!$C$4:$K$36,9,FALSE))</f>
        <v/>
      </c>
      <c r="AC27" s="122" t="str">
        <f>IF(AC26="","",VLOOKUP(AC26,'シフト記号表（勤務時間帯）'!$C$4:$K$36,9,FALSE))</f>
        <v/>
      </c>
      <c r="AD27" s="122" t="str">
        <f>IF(AD26="","",VLOOKUP(AD26,'シフト記号表（勤務時間帯）'!$C$4:$K$36,9,FALSE))</f>
        <v/>
      </c>
      <c r="AE27" s="122" t="str">
        <f>IF(AE26="","",VLOOKUP(AE26,'シフト記号表（勤務時間帯）'!$C$4:$K$36,9,FALSE))</f>
        <v/>
      </c>
      <c r="AF27" s="123" t="str">
        <f>IF(AF26="","",VLOOKUP(AF26,'シフト記号表（勤務時間帯）'!$C$4:$K$36,9,FALSE))</f>
        <v/>
      </c>
      <c r="AG27" s="121" t="str">
        <f>IF(AG26="","",VLOOKUP(AG26,'シフト記号表（勤務時間帯）'!$C$4:$K$36,9,FALSE))</f>
        <v/>
      </c>
      <c r="AH27" s="122" t="str">
        <f>IF(AH26="","",VLOOKUP(AH26,'シフト記号表（勤務時間帯）'!$C$4:$K$36,9,FALSE))</f>
        <v/>
      </c>
      <c r="AI27" s="122" t="str">
        <f>IF(AI26="","",VLOOKUP(AI26,'シフト記号表（勤務時間帯）'!$C$4:$K$36,9,FALSE))</f>
        <v/>
      </c>
      <c r="AJ27" s="122" t="str">
        <f>IF(AJ26="","",VLOOKUP(AJ26,'シフト記号表（勤務時間帯）'!$C$4:$K$36,9,FALSE))</f>
        <v/>
      </c>
      <c r="AK27" s="122" t="str">
        <f>IF(AK26="","",VLOOKUP(AK26,'シフト記号表（勤務時間帯）'!$C$4:$K$36,9,FALSE))</f>
        <v/>
      </c>
      <c r="AL27" s="122" t="str">
        <f>IF(AL26="","",VLOOKUP(AL26,'シフト記号表（勤務時間帯）'!$C$4:$K$36,9,FALSE))</f>
        <v/>
      </c>
      <c r="AM27" s="123" t="str">
        <f>IF(AM26="","",VLOOKUP(AM26,'シフト記号表（勤務時間帯）'!$C$4:$K$36,9,FALSE))</f>
        <v/>
      </c>
      <c r="AN27" s="121" t="str">
        <f>IF(AN26="","",VLOOKUP(AN26,'シフト記号表（勤務時間帯）'!$C$4:$K$36,9,FALSE))</f>
        <v/>
      </c>
      <c r="AO27" s="122" t="str">
        <f>IF(AO26="","",VLOOKUP(AO26,'シフト記号表（勤務時間帯）'!$C$4:$K$36,9,FALSE))</f>
        <v/>
      </c>
      <c r="AP27" s="122" t="str">
        <f>IF(AP26="","",VLOOKUP(AP26,'シフト記号表（勤務時間帯）'!$C$4:$K$36,9,FALSE))</f>
        <v/>
      </c>
      <c r="AQ27" s="122" t="str">
        <f>IF(AQ26="","",VLOOKUP(AQ26,'シフト記号表（勤務時間帯）'!$C$4:$K$36,9,FALSE))</f>
        <v/>
      </c>
      <c r="AR27" s="122" t="str">
        <f>IF(AR26="","",VLOOKUP(AR26,'シフト記号表（勤務時間帯）'!$C$4:$K$36,9,FALSE))</f>
        <v/>
      </c>
      <c r="AS27" s="122" t="str">
        <f>IF(AS26="","",VLOOKUP(AS26,'シフト記号表（勤務時間帯）'!$C$4:$K$36,9,FALSE))</f>
        <v/>
      </c>
      <c r="AT27" s="123" t="str">
        <f>IF(AT26="","",VLOOKUP(AT26,'シフト記号表（勤務時間帯）'!$C$4:$K$36,9,FALSE))</f>
        <v/>
      </c>
      <c r="AU27" s="121" t="str">
        <f>IF(AU26="","",VLOOKUP(AU26,'シフト記号表（勤務時間帯）'!$C$4:$K$36,9,FALSE))</f>
        <v/>
      </c>
      <c r="AV27" s="122" t="str">
        <f>IF(AV26="","",VLOOKUP(AV26,'シフト記号表（勤務時間帯）'!$C$4:$K$36,9,FALSE))</f>
        <v/>
      </c>
      <c r="AW27" s="123" t="str">
        <f>IF(AW26="","",VLOOKUP(AW26,'シフト記号表（勤務時間帯）'!$C$4:$K$36,9,FALSE))</f>
        <v/>
      </c>
      <c r="AX27" s="168"/>
      <c r="AY27" s="169"/>
      <c r="AZ27" s="170"/>
      <c r="BA27" s="171"/>
      <c r="BB27" s="175"/>
      <c r="BC27" s="176"/>
      <c r="BD27" s="176"/>
      <c r="BE27" s="176"/>
      <c r="BF27" s="176"/>
      <c r="BG27" s="177"/>
    </row>
    <row r="28" spans="2:59" ht="20.25" customHeight="1" x14ac:dyDescent="0.4">
      <c r="B28" s="197">
        <f t="shared" ref="B28" si="31">B26+1</f>
        <v>7</v>
      </c>
      <c r="C28" s="199"/>
      <c r="D28" s="200"/>
      <c r="E28" s="202"/>
      <c r="F28" s="200"/>
      <c r="G28" s="205"/>
      <c r="H28" s="206"/>
      <c r="I28" s="206"/>
      <c r="J28" s="206"/>
      <c r="K28" s="207"/>
      <c r="L28" s="209"/>
      <c r="M28" s="210"/>
      <c r="N28" s="210"/>
      <c r="O28" s="211"/>
      <c r="P28" s="215" t="s">
        <v>55</v>
      </c>
      <c r="Q28" s="216"/>
      <c r="R28" s="217"/>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168">
        <f>IF($BC$3="計画",SUM(S29:AT29),IF($BC$3="実績",SUM(S29:AW29),""))</f>
        <v>0</v>
      </c>
      <c r="AY28" s="169"/>
      <c r="AZ28" s="170">
        <f t="shared" ref="AZ28" si="32">IF($BC$3="計画",AX28/4,IF($BC$3="実績",AX28/($BA$7/7),""))</f>
        <v>0</v>
      </c>
      <c r="BA28" s="171"/>
      <c r="BB28" s="172"/>
      <c r="BC28" s="173"/>
      <c r="BD28" s="173"/>
      <c r="BE28" s="173"/>
      <c r="BF28" s="173"/>
      <c r="BG28" s="174"/>
    </row>
    <row r="29" spans="2:59" ht="20.25" customHeight="1" x14ac:dyDescent="0.4">
      <c r="B29" s="197"/>
      <c r="C29" s="201"/>
      <c r="D29" s="200"/>
      <c r="E29" s="220"/>
      <c r="F29" s="200"/>
      <c r="G29" s="208"/>
      <c r="H29" s="206"/>
      <c r="I29" s="206"/>
      <c r="J29" s="206"/>
      <c r="K29" s="207"/>
      <c r="L29" s="209"/>
      <c r="M29" s="210"/>
      <c r="N29" s="210"/>
      <c r="O29" s="211"/>
      <c r="P29" s="178" t="s">
        <v>56</v>
      </c>
      <c r="Q29" s="179"/>
      <c r="R29" s="180"/>
      <c r="S29" s="121" t="str">
        <f>IF(S28="","",VLOOKUP(S28,'シフト記号表（勤務時間帯）'!$C$4:$K$36,9,FALSE))</f>
        <v/>
      </c>
      <c r="T29" s="122" t="str">
        <f>IF(T28="","",VLOOKUP(T28,'シフト記号表（勤務時間帯）'!$C$4:$K$36,9,FALSE))</f>
        <v/>
      </c>
      <c r="U29" s="122" t="str">
        <f>IF(U28="","",VLOOKUP(U28,'シフト記号表（勤務時間帯）'!$C$4:$K$36,9,FALSE))</f>
        <v/>
      </c>
      <c r="V29" s="122" t="str">
        <f>IF(V28="","",VLOOKUP(V28,'シフト記号表（勤務時間帯）'!$C$4:$K$36,9,FALSE))</f>
        <v/>
      </c>
      <c r="W29" s="122" t="str">
        <f>IF(W28="","",VLOOKUP(W28,'シフト記号表（勤務時間帯）'!$C$4:$K$36,9,FALSE))</f>
        <v/>
      </c>
      <c r="X29" s="122" t="str">
        <f>IF(X28="","",VLOOKUP(X28,'シフト記号表（勤務時間帯）'!$C$4:$K$36,9,FALSE))</f>
        <v/>
      </c>
      <c r="Y29" s="123" t="str">
        <f>IF(Y28="","",VLOOKUP(Y28,'シフト記号表（勤務時間帯）'!$C$4:$K$36,9,FALSE))</f>
        <v/>
      </c>
      <c r="Z29" s="121" t="str">
        <f>IF(Z28="","",VLOOKUP(Z28,'シフト記号表（勤務時間帯）'!$C$4:$K$36,9,FALSE))</f>
        <v/>
      </c>
      <c r="AA29" s="122" t="str">
        <f>IF(AA28="","",VLOOKUP(AA28,'シフト記号表（勤務時間帯）'!$C$4:$K$36,9,FALSE))</f>
        <v/>
      </c>
      <c r="AB29" s="122" t="str">
        <f>IF(AB28="","",VLOOKUP(AB28,'シフト記号表（勤務時間帯）'!$C$4:$K$36,9,FALSE))</f>
        <v/>
      </c>
      <c r="AC29" s="122" t="str">
        <f>IF(AC28="","",VLOOKUP(AC28,'シフト記号表（勤務時間帯）'!$C$4:$K$36,9,FALSE))</f>
        <v/>
      </c>
      <c r="AD29" s="122" t="str">
        <f>IF(AD28="","",VLOOKUP(AD28,'シフト記号表（勤務時間帯）'!$C$4:$K$36,9,FALSE))</f>
        <v/>
      </c>
      <c r="AE29" s="122" t="str">
        <f>IF(AE28="","",VLOOKUP(AE28,'シフト記号表（勤務時間帯）'!$C$4:$K$36,9,FALSE))</f>
        <v/>
      </c>
      <c r="AF29" s="123" t="str">
        <f>IF(AF28="","",VLOOKUP(AF28,'シフト記号表（勤務時間帯）'!$C$4:$K$36,9,FALSE))</f>
        <v/>
      </c>
      <c r="AG29" s="121" t="str">
        <f>IF(AG28="","",VLOOKUP(AG28,'シフト記号表（勤務時間帯）'!$C$4:$K$36,9,FALSE))</f>
        <v/>
      </c>
      <c r="AH29" s="122" t="str">
        <f>IF(AH28="","",VLOOKUP(AH28,'シフト記号表（勤務時間帯）'!$C$4:$K$36,9,FALSE))</f>
        <v/>
      </c>
      <c r="AI29" s="122" t="str">
        <f>IF(AI28="","",VLOOKUP(AI28,'シフト記号表（勤務時間帯）'!$C$4:$K$36,9,FALSE))</f>
        <v/>
      </c>
      <c r="AJ29" s="122" t="str">
        <f>IF(AJ28="","",VLOOKUP(AJ28,'シフト記号表（勤務時間帯）'!$C$4:$K$36,9,FALSE))</f>
        <v/>
      </c>
      <c r="AK29" s="122" t="str">
        <f>IF(AK28="","",VLOOKUP(AK28,'シフト記号表（勤務時間帯）'!$C$4:$K$36,9,FALSE))</f>
        <v/>
      </c>
      <c r="AL29" s="122" t="str">
        <f>IF(AL28="","",VLOOKUP(AL28,'シフト記号表（勤務時間帯）'!$C$4:$K$36,9,FALSE))</f>
        <v/>
      </c>
      <c r="AM29" s="123" t="str">
        <f>IF(AM28="","",VLOOKUP(AM28,'シフト記号表（勤務時間帯）'!$C$4:$K$36,9,FALSE))</f>
        <v/>
      </c>
      <c r="AN29" s="121" t="str">
        <f>IF(AN28="","",VLOOKUP(AN28,'シフト記号表（勤務時間帯）'!$C$4:$K$36,9,FALSE))</f>
        <v/>
      </c>
      <c r="AO29" s="122" t="str">
        <f>IF(AO28="","",VLOOKUP(AO28,'シフト記号表（勤務時間帯）'!$C$4:$K$36,9,FALSE))</f>
        <v/>
      </c>
      <c r="AP29" s="122" t="str">
        <f>IF(AP28="","",VLOOKUP(AP28,'シフト記号表（勤務時間帯）'!$C$4:$K$36,9,FALSE))</f>
        <v/>
      </c>
      <c r="AQ29" s="122" t="str">
        <f>IF(AQ28="","",VLOOKUP(AQ28,'シフト記号表（勤務時間帯）'!$C$4:$K$36,9,FALSE))</f>
        <v/>
      </c>
      <c r="AR29" s="122" t="str">
        <f>IF(AR28="","",VLOOKUP(AR28,'シフト記号表（勤務時間帯）'!$C$4:$K$36,9,FALSE))</f>
        <v/>
      </c>
      <c r="AS29" s="122" t="str">
        <f>IF(AS28="","",VLOOKUP(AS28,'シフト記号表（勤務時間帯）'!$C$4:$K$36,9,FALSE))</f>
        <v/>
      </c>
      <c r="AT29" s="123" t="str">
        <f>IF(AT28="","",VLOOKUP(AT28,'シフト記号表（勤務時間帯）'!$C$4:$K$36,9,FALSE))</f>
        <v/>
      </c>
      <c r="AU29" s="121" t="str">
        <f>IF(AU28="","",VLOOKUP(AU28,'シフト記号表（勤務時間帯）'!$C$4:$K$36,9,FALSE))</f>
        <v/>
      </c>
      <c r="AV29" s="122" t="str">
        <f>IF(AV28="","",VLOOKUP(AV28,'シフト記号表（勤務時間帯）'!$C$4:$K$36,9,FALSE))</f>
        <v/>
      </c>
      <c r="AW29" s="123" t="str">
        <f>IF(AW28="","",VLOOKUP(AW28,'シフト記号表（勤務時間帯）'!$C$4:$K$36,9,FALSE))</f>
        <v/>
      </c>
      <c r="AX29" s="168"/>
      <c r="AY29" s="169"/>
      <c r="AZ29" s="170"/>
      <c r="BA29" s="171"/>
      <c r="BB29" s="175"/>
      <c r="BC29" s="176"/>
      <c r="BD29" s="176"/>
      <c r="BE29" s="176"/>
      <c r="BF29" s="176"/>
      <c r="BG29" s="177"/>
    </row>
    <row r="30" spans="2:59" ht="20.25" customHeight="1" x14ac:dyDescent="0.4">
      <c r="B30" s="197">
        <f t="shared" ref="B30" si="33">B28+1</f>
        <v>8</v>
      </c>
      <c r="C30" s="199"/>
      <c r="D30" s="200"/>
      <c r="E30" s="202"/>
      <c r="F30" s="200"/>
      <c r="G30" s="205"/>
      <c r="H30" s="206"/>
      <c r="I30" s="206"/>
      <c r="J30" s="206"/>
      <c r="K30" s="207"/>
      <c r="L30" s="209"/>
      <c r="M30" s="210"/>
      <c r="N30" s="210"/>
      <c r="O30" s="211"/>
      <c r="P30" s="215" t="s">
        <v>55</v>
      </c>
      <c r="Q30" s="216"/>
      <c r="R30" s="217"/>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168">
        <f t="shared" ref="AX30" si="34">IF($BC$3="計画",SUM(S31:AT31),IF($BC$3="実績",SUM(S31:AW31),""))</f>
        <v>0</v>
      </c>
      <c r="AY30" s="169"/>
      <c r="AZ30" s="170">
        <f t="shared" ref="AZ30" si="35">IF($BC$3="計画",AX30/4,IF($BC$3="実績",AX30/($BA$7/7),""))</f>
        <v>0</v>
      </c>
      <c r="BA30" s="171"/>
      <c r="BB30" s="172"/>
      <c r="BC30" s="173"/>
      <c r="BD30" s="173"/>
      <c r="BE30" s="173"/>
      <c r="BF30" s="173"/>
      <c r="BG30" s="174"/>
    </row>
    <row r="31" spans="2:59" ht="20.25" customHeight="1" x14ac:dyDescent="0.4">
      <c r="B31" s="197"/>
      <c r="C31" s="201"/>
      <c r="D31" s="200"/>
      <c r="E31" s="220"/>
      <c r="F31" s="200"/>
      <c r="G31" s="208"/>
      <c r="H31" s="206"/>
      <c r="I31" s="206"/>
      <c r="J31" s="206"/>
      <c r="K31" s="207"/>
      <c r="L31" s="209"/>
      <c r="M31" s="210"/>
      <c r="N31" s="210"/>
      <c r="O31" s="211"/>
      <c r="P31" s="178" t="s">
        <v>56</v>
      </c>
      <c r="Q31" s="179"/>
      <c r="R31" s="180"/>
      <c r="S31" s="121" t="str">
        <f>IF(S30="","",VLOOKUP(S30,'シフト記号表（勤務時間帯）'!$C$4:$K$36,9,FALSE))</f>
        <v/>
      </c>
      <c r="T31" s="122" t="str">
        <f>IF(T30="","",VLOOKUP(T30,'シフト記号表（勤務時間帯）'!$C$4:$K$36,9,FALSE))</f>
        <v/>
      </c>
      <c r="U31" s="122" t="str">
        <f>IF(U30="","",VLOOKUP(U30,'シフト記号表（勤務時間帯）'!$C$4:$K$36,9,FALSE))</f>
        <v/>
      </c>
      <c r="V31" s="122" t="str">
        <f>IF(V30="","",VLOOKUP(V30,'シフト記号表（勤務時間帯）'!$C$4:$K$36,9,FALSE))</f>
        <v/>
      </c>
      <c r="W31" s="122" t="str">
        <f>IF(W30="","",VLOOKUP(W30,'シフト記号表（勤務時間帯）'!$C$4:$K$36,9,FALSE))</f>
        <v/>
      </c>
      <c r="X31" s="122" t="str">
        <f>IF(X30="","",VLOOKUP(X30,'シフト記号表（勤務時間帯）'!$C$4:$K$36,9,FALSE))</f>
        <v/>
      </c>
      <c r="Y31" s="123" t="str">
        <f>IF(Y30="","",VLOOKUP(Y30,'シフト記号表（勤務時間帯）'!$C$4:$K$36,9,FALSE))</f>
        <v/>
      </c>
      <c r="Z31" s="121" t="str">
        <f>IF(Z30="","",VLOOKUP(Z30,'シフト記号表（勤務時間帯）'!$C$4:$K$36,9,FALSE))</f>
        <v/>
      </c>
      <c r="AA31" s="122" t="str">
        <f>IF(AA30="","",VLOOKUP(AA30,'シフト記号表（勤務時間帯）'!$C$4:$K$36,9,FALSE))</f>
        <v/>
      </c>
      <c r="AB31" s="122" t="str">
        <f>IF(AB30="","",VLOOKUP(AB30,'シフト記号表（勤務時間帯）'!$C$4:$K$36,9,FALSE))</f>
        <v/>
      </c>
      <c r="AC31" s="122" t="str">
        <f>IF(AC30="","",VLOOKUP(AC30,'シフト記号表（勤務時間帯）'!$C$4:$K$36,9,FALSE))</f>
        <v/>
      </c>
      <c r="AD31" s="122" t="str">
        <f>IF(AD30="","",VLOOKUP(AD30,'シフト記号表（勤務時間帯）'!$C$4:$K$36,9,FALSE))</f>
        <v/>
      </c>
      <c r="AE31" s="122" t="str">
        <f>IF(AE30="","",VLOOKUP(AE30,'シフト記号表（勤務時間帯）'!$C$4:$K$36,9,FALSE))</f>
        <v/>
      </c>
      <c r="AF31" s="123" t="str">
        <f>IF(AF30="","",VLOOKUP(AF30,'シフト記号表（勤務時間帯）'!$C$4:$K$36,9,FALSE))</f>
        <v/>
      </c>
      <c r="AG31" s="121" t="str">
        <f>IF(AG30="","",VLOOKUP(AG30,'シフト記号表（勤務時間帯）'!$C$4:$K$36,9,FALSE))</f>
        <v/>
      </c>
      <c r="AH31" s="122" t="str">
        <f>IF(AH30="","",VLOOKUP(AH30,'シフト記号表（勤務時間帯）'!$C$4:$K$36,9,FALSE))</f>
        <v/>
      </c>
      <c r="AI31" s="122" t="str">
        <f>IF(AI30="","",VLOOKUP(AI30,'シフト記号表（勤務時間帯）'!$C$4:$K$36,9,FALSE))</f>
        <v/>
      </c>
      <c r="AJ31" s="122" t="str">
        <f>IF(AJ30="","",VLOOKUP(AJ30,'シフト記号表（勤務時間帯）'!$C$4:$K$36,9,FALSE))</f>
        <v/>
      </c>
      <c r="AK31" s="122" t="str">
        <f>IF(AK30="","",VLOOKUP(AK30,'シフト記号表（勤務時間帯）'!$C$4:$K$36,9,FALSE))</f>
        <v/>
      </c>
      <c r="AL31" s="122" t="str">
        <f>IF(AL30="","",VLOOKUP(AL30,'シフト記号表（勤務時間帯）'!$C$4:$K$36,9,FALSE))</f>
        <v/>
      </c>
      <c r="AM31" s="123" t="str">
        <f>IF(AM30="","",VLOOKUP(AM30,'シフト記号表（勤務時間帯）'!$C$4:$K$36,9,FALSE))</f>
        <v/>
      </c>
      <c r="AN31" s="121" t="str">
        <f>IF(AN30="","",VLOOKUP(AN30,'シフト記号表（勤務時間帯）'!$C$4:$K$36,9,FALSE))</f>
        <v/>
      </c>
      <c r="AO31" s="122" t="str">
        <f>IF(AO30="","",VLOOKUP(AO30,'シフト記号表（勤務時間帯）'!$C$4:$K$36,9,FALSE))</f>
        <v/>
      </c>
      <c r="AP31" s="122" t="str">
        <f>IF(AP30="","",VLOOKUP(AP30,'シフト記号表（勤務時間帯）'!$C$4:$K$36,9,FALSE))</f>
        <v/>
      </c>
      <c r="AQ31" s="122" t="str">
        <f>IF(AQ30="","",VLOOKUP(AQ30,'シフト記号表（勤務時間帯）'!$C$4:$K$36,9,FALSE))</f>
        <v/>
      </c>
      <c r="AR31" s="122" t="str">
        <f>IF(AR30="","",VLOOKUP(AR30,'シフト記号表（勤務時間帯）'!$C$4:$K$36,9,FALSE))</f>
        <v/>
      </c>
      <c r="AS31" s="122" t="str">
        <f>IF(AS30="","",VLOOKUP(AS30,'シフト記号表（勤務時間帯）'!$C$4:$K$36,9,FALSE))</f>
        <v/>
      </c>
      <c r="AT31" s="123" t="str">
        <f>IF(AT30="","",VLOOKUP(AT30,'シフト記号表（勤務時間帯）'!$C$4:$K$36,9,FALSE))</f>
        <v/>
      </c>
      <c r="AU31" s="121" t="str">
        <f>IF(AU30="","",VLOOKUP(AU30,'シフト記号表（勤務時間帯）'!$C$4:$K$36,9,FALSE))</f>
        <v/>
      </c>
      <c r="AV31" s="122" t="str">
        <f>IF(AV30="","",VLOOKUP(AV30,'シフト記号表（勤務時間帯）'!$C$4:$K$36,9,FALSE))</f>
        <v/>
      </c>
      <c r="AW31" s="123" t="str">
        <f>IF(AW30="","",VLOOKUP(AW30,'シフト記号表（勤務時間帯）'!$C$4:$K$36,9,FALSE))</f>
        <v/>
      </c>
      <c r="AX31" s="168"/>
      <c r="AY31" s="169"/>
      <c r="AZ31" s="170"/>
      <c r="BA31" s="171"/>
      <c r="BB31" s="175"/>
      <c r="BC31" s="176"/>
      <c r="BD31" s="176"/>
      <c r="BE31" s="176"/>
      <c r="BF31" s="176"/>
      <c r="BG31" s="177"/>
    </row>
    <row r="32" spans="2:59" ht="20.25" customHeight="1" x14ac:dyDescent="0.4">
      <c r="B32" s="197">
        <f>B30+1</f>
        <v>9</v>
      </c>
      <c r="C32" s="199"/>
      <c r="D32" s="200"/>
      <c r="E32" s="202"/>
      <c r="F32" s="200"/>
      <c r="G32" s="205"/>
      <c r="H32" s="206"/>
      <c r="I32" s="206"/>
      <c r="J32" s="206"/>
      <c r="K32" s="207"/>
      <c r="L32" s="209"/>
      <c r="M32" s="210"/>
      <c r="N32" s="210"/>
      <c r="O32" s="211"/>
      <c r="P32" s="215" t="s">
        <v>55</v>
      </c>
      <c r="Q32" s="216"/>
      <c r="R32" s="217"/>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168">
        <f t="shared" ref="AX32" si="36">IF($BC$3="計画",SUM(S33:AT33),IF($BC$3="実績",SUM(S33:AW33),""))</f>
        <v>0</v>
      </c>
      <c r="AY32" s="169"/>
      <c r="AZ32" s="170">
        <f t="shared" ref="AZ32" si="37">IF($BC$3="計画",AX32/4,IF($BC$3="実績",AX32/($BA$7/7),""))</f>
        <v>0</v>
      </c>
      <c r="BA32" s="171"/>
      <c r="BB32" s="221"/>
      <c r="BC32" s="222"/>
      <c r="BD32" s="222"/>
      <c r="BE32" s="222"/>
      <c r="BF32" s="222"/>
      <c r="BG32" s="223"/>
    </row>
    <row r="33" spans="2:59" ht="20.25" customHeight="1" x14ac:dyDescent="0.4">
      <c r="B33" s="197"/>
      <c r="C33" s="201"/>
      <c r="D33" s="200"/>
      <c r="E33" s="220"/>
      <c r="F33" s="200"/>
      <c r="G33" s="208"/>
      <c r="H33" s="206"/>
      <c r="I33" s="206"/>
      <c r="J33" s="206"/>
      <c r="K33" s="207"/>
      <c r="L33" s="209"/>
      <c r="M33" s="210"/>
      <c r="N33" s="210"/>
      <c r="O33" s="211"/>
      <c r="P33" s="178" t="s">
        <v>56</v>
      </c>
      <c r="Q33" s="179"/>
      <c r="R33" s="180"/>
      <c r="S33" s="121" t="str">
        <f>IF(S32="","",VLOOKUP(S32,'シフト記号表（勤務時間帯）'!$C$4:$K$36,9,FALSE))</f>
        <v/>
      </c>
      <c r="T33" s="122" t="str">
        <f>IF(T32="","",VLOOKUP(T32,'シフト記号表（勤務時間帯）'!$C$4:$K$36,9,FALSE))</f>
        <v/>
      </c>
      <c r="U33" s="122" t="str">
        <f>IF(U32="","",VLOOKUP(U32,'シフト記号表（勤務時間帯）'!$C$4:$K$36,9,FALSE))</f>
        <v/>
      </c>
      <c r="V33" s="122" t="str">
        <f>IF(V32="","",VLOOKUP(V32,'シフト記号表（勤務時間帯）'!$C$4:$K$36,9,FALSE))</f>
        <v/>
      </c>
      <c r="W33" s="122" t="str">
        <f>IF(W32="","",VLOOKUP(W32,'シフト記号表（勤務時間帯）'!$C$4:$K$36,9,FALSE))</f>
        <v/>
      </c>
      <c r="X33" s="122" t="str">
        <f>IF(X32="","",VLOOKUP(X32,'シフト記号表（勤務時間帯）'!$C$4:$K$36,9,FALSE))</f>
        <v/>
      </c>
      <c r="Y33" s="123" t="str">
        <f>IF(Y32="","",VLOOKUP(Y32,'シフト記号表（勤務時間帯）'!$C$4:$K$36,9,FALSE))</f>
        <v/>
      </c>
      <c r="Z33" s="121" t="str">
        <f>IF(Z32="","",VLOOKUP(Z32,'シフト記号表（勤務時間帯）'!$C$4:$K$36,9,FALSE))</f>
        <v/>
      </c>
      <c r="AA33" s="122" t="str">
        <f>IF(AA32="","",VLOOKUP(AA32,'シフト記号表（勤務時間帯）'!$C$4:$K$36,9,FALSE))</f>
        <v/>
      </c>
      <c r="AB33" s="122" t="str">
        <f>IF(AB32="","",VLOOKUP(AB32,'シフト記号表（勤務時間帯）'!$C$4:$K$36,9,FALSE))</f>
        <v/>
      </c>
      <c r="AC33" s="122" t="str">
        <f>IF(AC32="","",VLOOKUP(AC32,'シフト記号表（勤務時間帯）'!$C$4:$K$36,9,FALSE))</f>
        <v/>
      </c>
      <c r="AD33" s="122" t="str">
        <f>IF(AD32="","",VLOOKUP(AD32,'シフト記号表（勤務時間帯）'!$C$4:$K$36,9,FALSE))</f>
        <v/>
      </c>
      <c r="AE33" s="122" t="str">
        <f>IF(AE32="","",VLOOKUP(AE32,'シフト記号表（勤務時間帯）'!$C$4:$K$36,9,FALSE))</f>
        <v/>
      </c>
      <c r="AF33" s="123" t="str">
        <f>IF(AF32="","",VLOOKUP(AF32,'シフト記号表（勤務時間帯）'!$C$4:$K$36,9,FALSE))</f>
        <v/>
      </c>
      <c r="AG33" s="121" t="str">
        <f>IF(AG32="","",VLOOKUP(AG32,'シフト記号表（勤務時間帯）'!$C$4:$K$36,9,FALSE))</f>
        <v/>
      </c>
      <c r="AH33" s="122" t="str">
        <f>IF(AH32="","",VLOOKUP(AH32,'シフト記号表（勤務時間帯）'!$C$4:$K$36,9,FALSE))</f>
        <v/>
      </c>
      <c r="AI33" s="122" t="str">
        <f>IF(AI32="","",VLOOKUP(AI32,'シフト記号表（勤務時間帯）'!$C$4:$K$36,9,FALSE))</f>
        <v/>
      </c>
      <c r="AJ33" s="122" t="str">
        <f>IF(AJ32="","",VLOOKUP(AJ32,'シフト記号表（勤務時間帯）'!$C$4:$K$36,9,FALSE))</f>
        <v/>
      </c>
      <c r="AK33" s="122" t="str">
        <f>IF(AK32="","",VLOOKUP(AK32,'シフト記号表（勤務時間帯）'!$C$4:$K$36,9,FALSE))</f>
        <v/>
      </c>
      <c r="AL33" s="122" t="str">
        <f>IF(AL32="","",VLOOKUP(AL32,'シフト記号表（勤務時間帯）'!$C$4:$K$36,9,FALSE))</f>
        <v/>
      </c>
      <c r="AM33" s="123" t="str">
        <f>IF(AM32="","",VLOOKUP(AM32,'シフト記号表（勤務時間帯）'!$C$4:$K$36,9,FALSE))</f>
        <v/>
      </c>
      <c r="AN33" s="121" t="str">
        <f>IF(AN32="","",VLOOKUP(AN32,'シフト記号表（勤務時間帯）'!$C$4:$K$36,9,FALSE))</f>
        <v/>
      </c>
      <c r="AO33" s="122" t="str">
        <f>IF(AO32="","",VLOOKUP(AO32,'シフト記号表（勤務時間帯）'!$C$4:$K$36,9,FALSE))</f>
        <v/>
      </c>
      <c r="AP33" s="122" t="str">
        <f>IF(AP32="","",VLOOKUP(AP32,'シフト記号表（勤務時間帯）'!$C$4:$K$36,9,FALSE))</f>
        <v/>
      </c>
      <c r="AQ33" s="122" t="str">
        <f>IF(AQ32="","",VLOOKUP(AQ32,'シフト記号表（勤務時間帯）'!$C$4:$K$36,9,FALSE))</f>
        <v/>
      </c>
      <c r="AR33" s="122" t="str">
        <f>IF(AR32="","",VLOOKUP(AR32,'シフト記号表（勤務時間帯）'!$C$4:$K$36,9,FALSE))</f>
        <v/>
      </c>
      <c r="AS33" s="122" t="str">
        <f>IF(AS32="","",VLOOKUP(AS32,'シフト記号表（勤務時間帯）'!$C$4:$K$36,9,FALSE))</f>
        <v/>
      </c>
      <c r="AT33" s="123" t="str">
        <f>IF(AT32="","",VLOOKUP(AT32,'シフト記号表（勤務時間帯）'!$C$4:$K$36,9,FALSE))</f>
        <v/>
      </c>
      <c r="AU33" s="121" t="str">
        <f>IF(AU32="","",VLOOKUP(AU32,'シフト記号表（勤務時間帯）'!$C$4:$K$36,9,FALSE))</f>
        <v/>
      </c>
      <c r="AV33" s="122" t="str">
        <f>IF(AV32="","",VLOOKUP(AV32,'シフト記号表（勤務時間帯）'!$C$4:$K$36,9,FALSE))</f>
        <v/>
      </c>
      <c r="AW33" s="123" t="str">
        <f>IF(AW32="","",VLOOKUP(AW32,'シフト記号表（勤務時間帯）'!$C$4:$K$36,9,FALSE))</f>
        <v/>
      </c>
      <c r="AX33" s="168"/>
      <c r="AY33" s="169"/>
      <c r="AZ33" s="170"/>
      <c r="BA33" s="171"/>
      <c r="BB33" s="224"/>
      <c r="BC33" s="225"/>
      <c r="BD33" s="225"/>
      <c r="BE33" s="225"/>
      <c r="BF33" s="225"/>
      <c r="BG33" s="226"/>
    </row>
    <row r="34" spans="2:59" ht="20.25" customHeight="1" x14ac:dyDescent="0.4">
      <c r="B34" s="197">
        <f t="shared" ref="B34:B36" si="38">B32+1</f>
        <v>10</v>
      </c>
      <c r="C34" s="199"/>
      <c r="D34" s="200"/>
      <c r="E34" s="202"/>
      <c r="F34" s="200"/>
      <c r="G34" s="205"/>
      <c r="H34" s="206"/>
      <c r="I34" s="206"/>
      <c r="J34" s="206"/>
      <c r="K34" s="207"/>
      <c r="L34" s="209"/>
      <c r="M34" s="210"/>
      <c r="N34" s="210"/>
      <c r="O34" s="211"/>
      <c r="P34" s="215" t="s">
        <v>55</v>
      </c>
      <c r="Q34" s="216"/>
      <c r="R34" s="217"/>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168">
        <f t="shared" ref="AX34" si="39">IF($BC$3="計画",SUM(S35:AT35),IF($BC$3="実績",SUM(S35:AW35),""))</f>
        <v>0</v>
      </c>
      <c r="AY34" s="169"/>
      <c r="AZ34" s="170">
        <f t="shared" ref="AZ34" si="40">IF($BC$3="計画",AX34/4,IF($BC$3="実績",AX34/($BA$7/7),""))</f>
        <v>0</v>
      </c>
      <c r="BA34" s="171"/>
      <c r="BB34" s="172"/>
      <c r="BC34" s="173"/>
      <c r="BD34" s="173"/>
      <c r="BE34" s="173"/>
      <c r="BF34" s="173"/>
      <c r="BG34" s="174"/>
    </row>
    <row r="35" spans="2:59" ht="20.25" customHeight="1" x14ac:dyDescent="0.4">
      <c r="B35" s="198"/>
      <c r="C35" s="201"/>
      <c r="D35" s="200"/>
      <c r="E35" s="203"/>
      <c r="F35" s="204"/>
      <c r="G35" s="208"/>
      <c r="H35" s="206"/>
      <c r="I35" s="206"/>
      <c r="J35" s="206"/>
      <c r="K35" s="207"/>
      <c r="L35" s="212"/>
      <c r="M35" s="213"/>
      <c r="N35" s="213"/>
      <c r="O35" s="214"/>
      <c r="P35" s="194" t="s">
        <v>56</v>
      </c>
      <c r="Q35" s="195"/>
      <c r="R35" s="196"/>
      <c r="S35" s="121" t="str">
        <f>IF(S34="","",VLOOKUP(S34,'シフト記号表（勤務時間帯）'!$C$4:$K$36,9,FALSE))</f>
        <v/>
      </c>
      <c r="T35" s="122" t="str">
        <f>IF(T34="","",VLOOKUP(T34,'シフト記号表（勤務時間帯）'!$C$4:$K$36,9,FALSE))</f>
        <v/>
      </c>
      <c r="U35" s="122" t="str">
        <f>IF(U34="","",VLOOKUP(U34,'シフト記号表（勤務時間帯）'!$C$4:$K$36,9,FALSE))</f>
        <v/>
      </c>
      <c r="V35" s="122" t="str">
        <f>IF(V34="","",VLOOKUP(V34,'シフト記号表（勤務時間帯）'!$C$4:$K$36,9,FALSE))</f>
        <v/>
      </c>
      <c r="W35" s="122" t="str">
        <f>IF(W34="","",VLOOKUP(W34,'シフト記号表（勤務時間帯）'!$C$4:$K$36,9,FALSE))</f>
        <v/>
      </c>
      <c r="X35" s="122" t="str">
        <f>IF(X34="","",VLOOKUP(X34,'シフト記号表（勤務時間帯）'!$C$4:$K$36,9,FALSE))</f>
        <v/>
      </c>
      <c r="Y35" s="123" t="str">
        <f>IF(Y34="","",VLOOKUP(Y34,'シフト記号表（勤務時間帯）'!$C$4:$K$36,9,FALSE))</f>
        <v/>
      </c>
      <c r="Z35" s="121" t="str">
        <f>IF(Z34="","",VLOOKUP(Z34,'シフト記号表（勤務時間帯）'!$C$4:$K$36,9,FALSE))</f>
        <v/>
      </c>
      <c r="AA35" s="122" t="str">
        <f>IF(AA34="","",VLOOKUP(AA34,'シフト記号表（勤務時間帯）'!$C$4:$K$36,9,FALSE))</f>
        <v/>
      </c>
      <c r="AB35" s="122" t="str">
        <f>IF(AB34="","",VLOOKUP(AB34,'シフト記号表（勤務時間帯）'!$C$4:$K$36,9,FALSE))</f>
        <v/>
      </c>
      <c r="AC35" s="122" t="str">
        <f>IF(AC34="","",VLOOKUP(AC34,'シフト記号表（勤務時間帯）'!$C$4:$K$36,9,FALSE))</f>
        <v/>
      </c>
      <c r="AD35" s="122" t="str">
        <f>IF(AD34="","",VLOOKUP(AD34,'シフト記号表（勤務時間帯）'!$C$4:$K$36,9,FALSE))</f>
        <v/>
      </c>
      <c r="AE35" s="122" t="str">
        <f>IF(AE34="","",VLOOKUP(AE34,'シフト記号表（勤務時間帯）'!$C$4:$K$36,9,FALSE))</f>
        <v/>
      </c>
      <c r="AF35" s="123" t="str">
        <f>IF(AF34="","",VLOOKUP(AF34,'シフト記号表（勤務時間帯）'!$C$4:$K$36,9,FALSE))</f>
        <v/>
      </c>
      <c r="AG35" s="121" t="str">
        <f>IF(AG34="","",VLOOKUP(AG34,'シフト記号表（勤務時間帯）'!$C$4:$K$36,9,FALSE))</f>
        <v/>
      </c>
      <c r="AH35" s="122" t="str">
        <f>IF(AH34="","",VLOOKUP(AH34,'シフト記号表（勤務時間帯）'!$C$4:$K$36,9,FALSE))</f>
        <v/>
      </c>
      <c r="AI35" s="122" t="str">
        <f>IF(AI34="","",VLOOKUP(AI34,'シフト記号表（勤務時間帯）'!$C$4:$K$36,9,FALSE))</f>
        <v/>
      </c>
      <c r="AJ35" s="122" t="str">
        <f>IF(AJ34="","",VLOOKUP(AJ34,'シフト記号表（勤務時間帯）'!$C$4:$K$36,9,FALSE))</f>
        <v/>
      </c>
      <c r="AK35" s="122" t="str">
        <f>IF(AK34="","",VLOOKUP(AK34,'シフト記号表（勤務時間帯）'!$C$4:$K$36,9,FALSE))</f>
        <v/>
      </c>
      <c r="AL35" s="122" t="str">
        <f>IF(AL34="","",VLOOKUP(AL34,'シフト記号表（勤務時間帯）'!$C$4:$K$36,9,FALSE))</f>
        <v/>
      </c>
      <c r="AM35" s="123" t="str">
        <f>IF(AM34="","",VLOOKUP(AM34,'シフト記号表（勤務時間帯）'!$C$4:$K$36,9,FALSE))</f>
        <v/>
      </c>
      <c r="AN35" s="121" t="str">
        <f>IF(AN34="","",VLOOKUP(AN34,'シフト記号表（勤務時間帯）'!$C$4:$K$36,9,FALSE))</f>
        <v/>
      </c>
      <c r="AO35" s="122" t="str">
        <f>IF(AO34="","",VLOOKUP(AO34,'シフト記号表（勤務時間帯）'!$C$4:$K$36,9,FALSE))</f>
        <v/>
      </c>
      <c r="AP35" s="122" t="str">
        <f>IF(AP34="","",VLOOKUP(AP34,'シフト記号表（勤務時間帯）'!$C$4:$K$36,9,FALSE))</f>
        <v/>
      </c>
      <c r="AQ35" s="122" t="str">
        <f>IF(AQ34="","",VLOOKUP(AQ34,'シフト記号表（勤務時間帯）'!$C$4:$K$36,9,FALSE))</f>
        <v/>
      </c>
      <c r="AR35" s="122" t="str">
        <f>IF(AR34="","",VLOOKUP(AR34,'シフト記号表（勤務時間帯）'!$C$4:$K$36,9,FALSE))</f>
        <v/>
      </c>
      <c r="AS35" s="122" t="str">
        <f>IF(AS34="","",VLOOKUP(AS34,'シフト記号表（勤務時間帯）'!$C$4:$K$36,9,FALSE))</f>
        <v/>
      </c>
      <c r="AT35" s="123" t="str">
        <f>IF(AT34="","",VLOOKUP(AT34,'シフト記号表（勤務時間帯）'!$C$4:$K$36,9,FALSE))</f>
        <v/>
      </c>
      <c r="AU35" s="121" t="str">
        <f>IF(AU34="","",VLOOKUP(AU34,'シフト記号表（勤務時間帯）'!$C$4:$K$36,9,FALSE))</f>
        <v/>
      </c>
      <c r="AV35" s="122" t="str">
        <f>IF(AV34="","",VLOOKUP(AV34,'シフト記号表（勤務時間帯）'!$C$4:$K$36,9,FALSE))</f>
        <v/>
      </c>
      <c r="AW35" s="123" t="str">
        <f>IF(AW34="","",VLOOKUP(AW34,'シフト記号表（勤務時間帯）'!$C$4:$K$36,9,FALSE))</f>
        <v/>
      </c>
      <c r="AX35" s="168"/>
      <c r="AY35" s="169"/>
      <c r="AZ35" s="170"/>
      <c r="BA35" s="171"/>
      <c r="BB35" s="191"/>
      <c r="BC35" s="192"/>
      <c r="BD35" s="192"/>
      <c r="BE35" s="192"/>
      <c r="BF35" s="192"/>
      <c r="BG35" s="193"/>
    </row>
    <row r="36" spans="2:59" ht="20.25" customHeight="1" x14ac:dyDescent="0.4">
      <c r="B36" s="197">
        <f t="shared" si="38"/>
        <v>11</v>
      </c>
      <c r="C36" s="199"/>
      <c r="D36" s="200"/>
      <c r="E36" s="202"/>
      <c r="F36" s="200"/>
      <c r="G36" s="205"/>
      <c r="H36" s="206"/>
      <c r="I36" s="206"/>
      <c r="J36" s="206"/>
      <c r="K36" s="207"/>
      <c r="L36" s="209"/>
      <c r="M36" s="210"/>
      <c r="N36" s="210"/>
      <c r="O36" s="211"/>
      <c r="P36" s="215" t="s">
        <v>55</v>
      </c>
      <c r="Q36" s="216"/>
      <c r="R36" s="217"/>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168">
        <f t="shared" ref="AX36" si="41">IF($BC$3="計画",SUM(S37:AT37),IF($BC$3="実績",SUM(S37:AW37),""))</f>
        <v>0</v>
      </c>
      <c r="AY36" s="169"/>
      <c r="AZ36" s="170">
        <f t="shared" ref="AZ36" si="42">IF($BC$3="計画",AX36/4,IF($BC$3="実績",AX36/($BA$7/7),""))</f>
        <v>0</v>
      </c>
      <c r="BA36" s="171"/>
      <c r="BB36" s="172"/>
      <c r="BC36" s="173"/>
      <c r="BD36" s="173"/>
      <c r="BE36" s="173"/>
      <c r="BF36" s="173"/>
      <c r="BG36" s="174"/>
    </row>
    <row r="37" spans="2:59" ht="20.25" customHeight="1" x14ac:dyDescent="0.4">
      <c r="B37" s="198"/>
      <c r="C37" s="201"/>
      <c r="D37" s="200"/>
      <c r="E37" s="203"/>
      <c r="F37" s="204"/>
      <c r="G37" s="208"/>
      <c r="H37" s="206"/>
      <c r="I37" s="206"/>
      <c r="J37" s="206"/>
      <c r="K37" s="207"/>
      <c r="L37" s="212"/>
      <c r="M37" s="213"/>
      <c r="N37" s="213"/>
      <c r="O37" s="214"/>
      <c r="P37" s="194" t="s">
        <v>56</v>
      </c>
      <c r="Q37" s="195"/>
      <c r="R37" s="196"/>
      <c r="S37" s="121" t="str">
        <f>IF(S36="","",VLOOKUP(S36,'シフト記号表（勤務時間帯）'!$C$4:$K$36,9,FALSE))</f>
        <v/>
      </c>
      <c r="T37" s="122" t="str">
        <f>IF(T36="","",VLOOKUP(T36,'シフト記号表（勤務時間帯）'!$C$4:$K$36,9,FALSE))</f>
        <v/>
      </c>
      <c r="U37" s="122" t="str">
        <f>IF(U36="","",VLOOKUP(U36,'シフト記号表（勤務時間帯）'!$C$4:$K$36,9,FALSE))</f>
        <v/>
      </c>
      <c r="V37" s="122" t="str">
        <f>IF(V36="","",VLOOKUP(V36,'シフト記号表（勤務時間帯）'!$C$4:$K$36,9,FALSE))</f>
        <v/>
      </c>
      <c r="W37" s="122" t="str">
        <f>IF(W36="","",VLOOKUP(W36,'シフト記号表（勤務時間帯）'!$C$4:$K$36,9,FALSE))</f>
        <v/>
      </c>
      <c r="X37" s="122" t="str">
        <f>IF(X36="","",VLOOKUP(X36,'シフト記号表（勤務時間帯）'!$C$4:$K$36,9,FALSE))</f>
        <v/>
      </c>
      <c r="Y37" s="123" t="str">
        <f>IF(Y36="","",VLOOKUP(Y36,'シフト記号表（勤務時間帯）'!$C$4:$K$36,9,FALSE))</f>
        <v/>
      </c>
      <c r="Z37" s="121" t="str">
        <f>IF(Z36="","",VLOOKUP(Z36,'シフト記号表（勤務時間帯）'!$C$4:$K$36,9,FALSE))</f>
        <v/>
      </c>
      <c r="AA37" s="122" t="str">
        <f>IF(AA36="","",VLOOKUP(AA36,'シフト記号表（勤務時間帯）'!$C$4:$K$36,9,FALSE))</f>
        <v/>
      </c>
      <c r="AB37" s="122" t="str">
        <f>IF(AB36="","",VLOOKUP(AB36,'シフト記号表（勤務時間帯）'!$C$4:$K$36,9,FALSE))</f>
        <v/>
      </c>
      <c r="AC37" s="122" t="str">
        <f>IF(AC36="","",VLOOKUP(AC36,'シフト記号表（勤務時間帯）'!$C$4:$K$36,9,FALSE))</f>
        <v/>
      </c>
      <c r="AD37" s="122" t="str">
        <f>IF(AD36="","",VLOOKUP(AD36,'シフト記号表（勤務時間帯）'!$C$4:$K$36,9,FALSE))</f>
        <v/>
      </c>
      <c r="AE37" s="122" t="str">
        <f>IF(AE36="","",VLOOKUP(AE36,'シフト記号表（勤務時間帯）'!$C$4:$K$36,9,FALSE))</f>
        <v/>
      </c>
      <c r="AF37" s="123" t="str">
        <f>IF(AF36="","",VLOOKUP(AF36,'シフト記号表（勤務時間帯）'!$C$4:$K$36,9,FALSE))</f>
        <v/>
      </c>
      <c r="AG37" s="121" t="str">
        <f>IF(AG36="","",VLOOKUP(AG36,'シフト記号表（勤務時間帯）'!$C$4:$K$36,9,FALSE))</f>
        <v/>
      </c>
      <c r="AH37" s="122" t="str">
        <f>IF(AH36="","",VLOOKUP(AH36,'シフト記号表（勤務時間帯）'!$C$4:$K$36,9,FALSE))</f>
        <v/>
      </c>
      <c r="AI37" s="122" t="str">
        <f>IF(AI36="","",VLOOKUP(AI36,'シフト記号表（勤務時間帯）'!$C$4:$K$36,9,FALSE))</f>
        <v/>
      </c>
      <c r="AJ37" s="122" t="str">
        <f>IF(AJ36="","",VLOOKUP(AJ36,'シフト記号表（勤務時間帯）'!$C$4:$K$36,9,FALSE))</f>
        <v/>
      </c>
      <c r="AK37" s="122" t="str">
        <f>IF(AK36="","",VLOOKUP(AK36,'シフト記号表（勤務時間帯）'!$C$4:$K$36,9,FALSE))</f>
        <v/>
      </c>
      <c r="AL37" s="122" t="str">
        <f>IF(AL36="","",VLOOKUP(AL36,'シフト記号表（勤務時間帯）'!$C$4:$K$36,9,FALSE))</f>
        <v/>
      </c>
      <c r="AM37" s="123" t="str">
        <f>IF(AM36="","",VLOOKUP(AM36,'シフト記号表（勤務時間帯）'!$C$4:$K$36,9,FALSE))</f>
        <v/>
      </c>
      <c r="AN37" s="121" t="str">
        <f>IF(AN36="","",VLOOKUP(AN36,'シフト記号表（勤務時間帯）'!$C$4:$K$36,9,FALSE))</f>
        <v/>
      </c>
      <c r="AO37" s="122" t="str">
        <f>IF(AO36="","",VLOOKUP(AO36,'シフト記号表（勤務時間帯）'!$C$4:$K$36,9,FALSE))</f>
        <v/>
      </c>
      <c r="AP37" s="122" t="str">
        <f>IF(AP36="","",VLOOKUP(AP36,'シフト記号表（勤務時間帯）'!$C$4:$K$36,9,FALSE))</f>
        <v/>
      </c>
      <c r="AQ37" s="122" t="str">
        <f>IF(AQ36="","",VLOOKUP(AQ36,'シフト記号表（勤務時間帯）'!$C$4:$K$36,9,FALSE))</f>
        <v/>
      </c>
      <c r="AR37" s="122" t="str">
        <f>IF(AR36="","",VLOOKUP(AR36,'シフト記号表（勤務時間帯）'!$C$4:$K$36,9,FALSE))</f>
        <v/>
      </c>
      <c r="AS37" s="122" t="str">
        <f>IF(AS36="","",VLOOKUP(AS36,'シフト記号表（勤務時間帯）'!$C$4:$K$36,9,FALSE))</f>
        <v/>
      </c>
      <c r="AT37" s="123" t="str">
        <f>IF(AT36="","",VLOOKUP(AT36,'シフト記号表（勤務時間帯）'!$C$4:$K$36,9,FALSE))</f>
        <v/>
      </c>
      <c r="AU37" s="121" t="str">
        <f>IF(AU36="","",VLOOKUP(AU36,'シフト記号表（勤務時間帯）'!$C$4:$K$36,9,FALSE))</f>
        <v/>
      </c>
      <c r="AV37" s="122" t="str">
        <f>IF(AV36="","",VLOOKUP(AV36,'シフト記号表（勤務時間帯）'!$C$4:$K$36,9,FALSE))</f>
        <v/>
      </c>
      <c r="AW37" s="123" t="str">
        <f>IF(AW36="","",VLOOKUP(AW36,'シフト記号表（勤務時間帯）'!$C$4:$K$36,9,FALSE))</f>
        <v/>
      </c>
      <c r="AX37" s="168"/>
      <c r="AY37" s="169"/>
      <c r="AZ37" s="170"/>
      <c r="BA37" s="171"/>
      <c r="BB37" s="191"/>
      <c r="BC37" s="192"/>
      <c r="BD37" s="192"/>
      <c r="BE37" s="192"/>
      <c r="BF37" s="192"/>
      <c r="BG37" s="193"/>
    </row>
    <row r="38" spans="2:59" ht="20.25" customHeight="1" x14ac:dyDescent="0.4">
      <c r="B38" s="197">
        <f>B36+1</f>
        <v>12</v>
      </c>
      <c r="C38" s="199"/>
      <c r="D38" s="200"/>
      <c r="E38" s="202"/>
      <c r="F38" s="200"/>
      <c r="G38" s="205"/>
      <c r="H38" s="206"/>
      <c r="I38" s="206"/>
      <c r="J38" s="206"/>
      <c r="K38" s="207"/>
      <c r="L38" s="209"/>
      <c r="M38" s="210"/>
      <c r="N38" s="210"/>
      <c r="O38" s="211"/>
      <c r="P38" s="215" t="s">
        <v>55</v>
      </c>
      <c r="Q38" s="216"/>
      <c r="R38" s="217"/>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168">
        <f t="shared" ref="AX38" si="43">IF($BC$3="計画",SUM(S39:AT39),IF($BC$3="実績",SUM(S39:AW39),""))</f>
        <v>0</v>
      </c>
      <c r="AY38" s="169"/>
      <c r="AZ38" s="170">
        <f t="shared" ref="AZ38" si="44">IF($BC$3="計画",AX38/4,IF($BC$3="実績",AX38/($BA$7/7),""))</f>
        <v>0</v>
      </c>
      <c r="BA38" s="171"/>
      <c r="BB38" s="172"/>
      <c r="BC38" s="173"/>
      <c r="BD38" s="173"/>
      <c r="BE38" s="173"/>
      <c r="BF38" s="173"/>
      <c r="BG38" s="174"/>
    </row>
    <row r="39" spans="2:59" ht="20.25" customHeight="1" x14ac:dyDescent="0.4">
      <c r="B39" s="198"/>
      <c r="C39" s="201"/>
      <c r="D39" s="200"/>
      <c r="E39" s="203"/>
      <c r="F39" s="204"/>
      <c r="G39" s="208"/>
      <c r="H39" s="206"/>
      <c r="I39" s="206"/>
      <c r="J39" s="206"/>
      <c r="K39" s="207"/>
      <c r="L39" s="212"/>
      <c r="M39" s="213"/>
      <c r="N39" s="213"/>
      <c r="O39" s="214"/>
      <c r="P39" s="194" t="s">
        <v>56</v>
      </c>
      <c r="Q39" s="195"/>
      <c r="R39" s="196"/>
      <c r="S39" s="121" t="str">
        <f>IF(S38="","",VLOOKUP(S38,'シフト記号表（勤務時間帯）'!$C$4:$K$36,9,FALSE))</f>
        <v/>
      </c>
      <c r="T39" s="122" t="str">
        <f>IF(T38="","",VLOOKUP(T38,'シフト記号表（勤務時間帯）'!$C$4:$K$36,9,FALSE))</f>
        <v/>
      </c>
      <c r="U39" s="122" t="str">
        <f>IF(U38="","",VLOOKUP(U38,'シフト記号表（勤務時間帯）'!$C$4:$K$36,9,FALSE))</f>
        <v/>
      </c>
      <c r="V39" s="122" t="str">
        <f>IF(V38="","",VLOOKUP(V38,'シフト記号表（勤務時間帯）'!$C$4:$K$36,9,FALSE))</f>
        <v/>
      </c>
      <c r="W39" s="122" t="str">
        <f>IF(W38="","",VLOOKUP(W38,'シフト記号表（勤務時間帯）'!$C$4:$K$36,9,FALSE))</f>
        <v/>
      </c>
      <c r="X39" s="122" t="str">
        <f>IF(X38="","",VLOOKUP(X38,'シフト記号表（勤務時間帯）'!$C$4:$K$36,9,FALSE))</f>
        <v/>
      </c>
      <c r="Y39" s="123" t="str">
        <f>IF(Y38="","",VLOOKUP(Y38,'シフト記号表（勤務時間帯）'!$C$4:$K$36,9,FALSE))</f>
        <v/>
      </c>
      <c r="Z39" s="121" t="str">
        <f>IF(Z38="","",VLOOKUP(Z38,'シフト記号表（勤務時間帯）'!$C$4:$K$36,9,FALSE))</f>
        <v/>
      </c>
      <c r="AA39" s="122" t="str">
        <f>IF(AA38="","",VLOOKUP(AA38,'シフト記号表（勤務時間帯）'!$C$4:$K$36,9,FALSE))</f>
        <v/>
      </c>
      <c r="AB39" s="122" t="str">
        <f>IF(AB38="","",VLOOKUP(AB38,'シフト記号表（勤務時間帯）'!$C$4:$K$36,9,FALSE))</f>
        <v/>
      </c>
      <c r="AC39" s="122" t="str">
        <f>IF(AC38="","",VLOOKUP(AC38,'シフト記号表（勤務時間帯）'!$C$4:$K$36,9,FALSE))</f>
        <v/>
      </c>
      <c r="AD39" s="122" t="str">
        <f>IF(AD38="","",VLOOKUP(AD38,'シフト記号表（勤務時間帯）'!$C$4:$K$36,9,FALSE))</f>
        <v/>
      </c>
      <c r="AE39" s="122" t="str">
        <f>IF(AE38="","",VLOOKUP(AE38,'シフト記号表（勤務時間帯）'!$C$4:$K$36,9,FALSE))</f>
        <v/>
      </c>
      <c r="AF39" s="123" t="str">
        <f>IF(AF38="","",VLOOKUP(AF38,'シフト記号表（勤務時間帯）'!$C$4:$K$36,9,FALSE))</f>
        <v/>
      </c>
      <c r="AG39" s="121" t="str">
        <f>IF(AG38="","",VLOOKUP(AG38,'シフト記号表（勤務時間帯）'!$C$4:$K$36,9,FALSE))</f>
        <v/>
      </c>
      <c r="AH39" s="122" t="str">
        <f>IF(AH38="","",VLOOKUP(AH38,'シフト記号表（勤務時間帯）'!$C$4:$K$36,9,FALSE))</f>
        <v/>
      </c>
      <c r="AI39" s="122" t="str">
        <f>IF(AI38="","",VLOOKUP(AI38,'シフト記号表（勤務時間帯）'!$C$4:$K$36,9,FALSE))</f>
        <v/>
      </c>
      <c r="AJ39" s="122" t="str">
        <f>IF(AJ38="","",VLOOKUP(AJ38,'シフト記号表（勤務時間帯）'!$C$4:$K$36,9,FALSE))</f>
        <v/>
      </c>
      <c r="AK39" s="122" t="str">
        <f>IF(AK38="","",VLOOKUP(AK38,'シフト記号表（勤務時間帯）'!$C$4:$K$36,9,FALSE))</f>
        <v/>
      </c>
      <c r="AL39" s="122" t="str">
        <f>IF(AL38="","",VLOOKUP(AL38,'シフト記号表（勤務時間帯）'!$C$4:$K$36,9,FALSE))</f>
        <v/>
      </c>
      <c r="AM39" s="123" t="str">
        <f>IF(AM38="","",VLOOKUP(AM38,'シフト記号表（勤務時間帯）'!$C$4:$K$36,9,FALSE))</f>
        <v/>
      </c>
      <c r="AN39" s="121" t="str">
        <f>IF(AN38="","",VLOOKUP(AN38,'シフト記号表（勤務時間帯）'!$C$4:$K$36,9,FALSE))</f>
        <v/>
      </c>
      <c r="AO39" s="122" t="str">
        <f>IF(AO38="","",VLOOKUP(AO38,'シフト記号表（勤務時間帯）'!$C$4:$K$36,9,FALSE))</f>
        <v/>
      </c>
      <c r="AP39" s="122" t="str">
        <f>IF(AP38="","",VLOOKUP(AP38,'シフト記号表（勤務時間帯）'!$C$4:$K$36,9,FALSE))</f>
        <v/>
      </c>
      <c r="AQ39" s="122" t="str">
        <f>IF(AQ38="","",VLOOKUP(AQ38,'シフト記号表（勤務時間帯）'!$C$4:$K$36,9,FALSE))</f>
        <v/>
      </c>
      <c r="AR39" s="122" t="str">
        <f>IF(AR38="","",VLOOKUP(AR38,'シフト記号表（勤務時間帯）'!$C$4:$K$36,9,FALSE))</f>
        <v/>
      </c>
      <c r="AS39" s="122" t="str">
        <f>IF(AS38="","",VLOOKUP(AS38,'シフト記号表（勤務時間帯）'!$C$4:$K$36,9,FALSE))</f>
        <v/>
      </c>
      <c r="AT39" s="123" t="str">
        <f>IF(AT38="","",VLOOKUP(AT38,'シフト記号表（勤務時間帯）'!$C$4:$K$36,9,FALSE))</f>
        <v/>
      </c>
      <c r="AU39" s="121" t="str">
        <f>IF(AU38="","",VLOOKUP(AU38,'シフト記号表（勤務時間帯）'!$C$4:$K$36,9,FALSE))</f>
        <v/>
      </c>
      <c r="AV39" s="122" t="str">
        <f>IF(AV38="","",VLOOKUP(AV38,'シフト記号表（勤務時間帯）'!$C$4:$K$36,9,FALSE))</f>
        <v/>
      </c>
      <c r="AW39" s="123" t="str">
        <f>IF(AW38="","",VLOOKUP(AW38,'シフト記号表（勤務時間帯）'!$C$4:$K$36,9,FALSE))</f>
        <v/>
      </c>
      <c r="AX39" s="168"/>
      <c r="AY39" s="169"/>
      <c r="AZ39" s="170"/>
      <c r="BA39" s="171"/>
      <c r="BB39" s="191"/>
      <c r="BC39" s="192"/>
      <c r="BD39" s="192"/>
      <c r="BE39" s="192"/>
      <c r="BF39" s="192"/>
      <c r="BG39" s="193"/>
    </row>
    <row r="40" spans="2:59" ht="20.25" customHeight="1" x14ac:dyDescent="0.4">
      <c r="B40" s="197">
        <f>B38+1</f>
        <v>13</v>
      </c>
      <c r="C40" s="199"/>
      <c r="D40" s="200"/>
      <c r="E40" s="202"/>
      <c r="F40" s="200"/>
      <c r="G40" s="205"/>
      <c r="H40" s="206"/>
      <c r="I40" s="206"/>
      <c r="J40" s="206"/>
      <c r="K40" s="207"/>
      <c r="L40" s="209"/>
      <c r="M40" s="210"/>
      <c r="N40" s="210"/>
      <c r="O40" s="211"/>
      <c r="P40" s="215" t="s">
        <v>55</v>
      </c>
      <c r="Q40" s="216"/>
      <c r="R40" s="217"/>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168">
        <f t="shared" ref="AX40" si="45">IF($BC$3="計画",SUM(S41:AT41),IF($BC$3="実績",SUM(S41:AW41),""))</f>
        <v>0</v>
      </c>
      <c r="AY40" s="169"/>
      <c r="AZ40" s="170">
        <f t="shared" ref="AZ40" si="46">IF($BC$3="計画",AX40/4,IF($BC$3="実績",AX40/($BA$7/7),""))</f>
        <v>0</v>
      </c>
      <c r="BA40" s="171"/>
      <c r="BB40" s="172"/>
      <c r="BC40" s="173"/>
      <c r="BD40" s="173"/>
      <c r="BE40" s="173"/>
      <c r="BF40" s="173"/>
      <c r="BG40" s="174"/>
    </row>
    <row r="41" spans="2:59" ht="20.25" customHeight="1" x14ac:dyDescent="0.4">
      <c r="B41" s="198"/>
      <c r="C41" s="201"/>
      <c r="D41" s="200"/>
      <c r="E41" s="203"/>
      <c r="F41" s="204"/>
      <c r="G41" s="208"/>
      <c r="H41" s="206"/>
      <c r="I41" s="206"/>
      <c r="J41" s="206"/>
      <c r="K41" s="207"/>
      <c r="L41" s="212"/>
      <c r="M41" s="213"/>
      <c r="N41" s="213"/>
      <c r="O41" s="214"/>
      <c r="P41" s="194" t="s">
        <v>56</v>
      </c>
      <c r="Q41" s="195"/>
      <c r="R41" s="196"/>
      <c r="S41" s="121" t="str">
        <f>IF(S40="","",VLOOKUP(S40,'シフト記号表（勤務時間帯）'!$C$4:$K$36,9,FALSE))</f>
        <v/>
      </c>
      <c r="T41" s="122" t="str">
        <f>IF(T40="","",VLOOKUP(T40,'シフト記号表（勤務時間帯）'!$C$4:$K$36,9,FALSE))</f>
        <v/>
      </c>
      <c r="U41" s="122" t="str">
        <f>IF(U40="","",VLOOKUP(U40,'シフト記号表（勤務時間帯）'!$C$4:$K$36,9,FALSE))</f>
        <v/>
      </c>
      <c r="V41" s="122" t="str">
        <f>IF(V40="","",VLOOKUP(V40,'シフト記号表（勤務時間帯）'!$C$4:$K$36,9,FALSE))</f>
        <v/>
      </c>
      <c r="W41" s="122" t="str">
        <f>IF(W40="","",VLOOKUP(W40,'シフト記号表（勤務時間帯）'!$C$4:$K$36,9,FALSE))</f>
        <v/>
      </c>
      <c r="X41" s="122" t="str">
        <f>IF(X40="","",VLOOKUP(X40,'シフト記号表（勤務時間帯）'!$C$4:$K$36,9,FALSE))</f>
        <v/>
      </c>
      <c r="Y41" s="123" t="str">
        <f>IF(Y40="","",VLOOKUP(Y40,'シフト記号表（勤務時間帯）'!$C$4:$K$36,9,FALSE))</f>
        <v/>
      </c>
      <c r="Z41" s="121" t="str">
        <f>IF(Z40="","",VLOOKUP(Z40,'シフト記号表（勤務時間帯）'!$C$4:$K$36,9,FALSE))</f>
        <v/>
      </c>
      <c r="AA41" s="122" t="str">
        <f>IF(AA40="","",VLOOKUP(AA40,'シフト記号表（勤務時間帯）'!$C$4:$K$36,9,FALSE))</f>
        <v/>
      </c>
      <c r="AB41" s="122" t="str">
        <f>IF(AB40="","",VLOOKUP(AB40,'シフト記号表（勤務時間帯）'!$C$4:$K$36,9,FALSE))</f>
        <v/>
      </c>
      <c r="AC41" s="122" t="str">
        <f>IF(AC40="","",VLOOKUP(AC40,'シフト記号表（勤務時間帯）'!$C$4:$K$36,9,FALSE))</f>
        <v/>
      </c>
      <c r="AD41" s="122" t="str">
        <f>IF(AD40="","",VLOOKUP(AD40,'シフト記号表（勤務時間帯）'!$C$4:$K$36,9,FALSE))</f>
        <v/>
      </c>
      <c r="AE41" s="122" t="str">
        <f>IF(AE40="","",VLOOKUP(AE40,'シフト記号表（勤務時間帯）'!$C$4:$K$36,9,FALSE))</f>
        <v/>
      </c>
      <c r="AF41" s="123" t="str">
        <f>IF(AF40="","",VLOOKUP(AF40,'シフト記号表（勤務時間帯）'!$C$4:$K$36,9,FALSE))</f>
        <v/>
      </c>
      <c r="AG41" s="121" t="str">
        <f>IF(AG40="","",VLOOKUP(AG40,'シフト記号表（勤務時間帯）'!$C$4:$K$36,9,FALSE))</f>
        <v/>
      </c>
      <c r="AH41" s="122" t="str">
        <f>IF(AH40="","",VLOOKUP(AH40,'シフト記号表（勤務時間帯）'!$C$4:$K$36,9,FALSE))</f>
        <v/>
      </c>
      <c r="AI41" s="122" t="str">
        <f>IF(AI40="","",VLOOKUP(AI40,'シフト記号表（勤務時間帯）'!$C$4:$K$36,9,FALSE))</f>
        <v/>
      </c>
      <c r="AJ41" s="122" t="str">
        <f>IF(AJ40="","",VLOOKUP(AJ40,'シフト記号表（勤務時間帯）'!$C$4:$K$36,9,FALSE))</f>
        <v/>
      </c>
      <c r="AK41" s="122" t="str">
        <f>IF(AK40="","",VLOOKUP(AK40,'シフト記号表（勤務時間帯）'!$C$4:$K$36,9,FALSE))</f>
        <v/>
      </c>
      <c r="AL41" s="122" t="str">
        <f>IF(AL40="","",VLOOKUP(AL40,'シフト記号表（勤務時間帯）'!$C$4:$K$36,9,FALSE))</f>
        <v/>
      </c>
      <c r="AM41" s="123" t="str">
        <f>IF(AM40="","",VLOOKUP(AM40,'シフト記号表（勤務時間帯）'!$C$4:$K$36,9,FALSE))</f>
        <v/>
      </c>
      <c r="AN41" s="121" t="str">
        <f>IF(AN40="","",VLOOKUP(AN40,'シフト記号表（勤務時間帯）'!$C$4:$K$36,9,FALSE))</f>
        <v/>
      </c>
      <c r="AO41" s="122" t="str">
        <f>IF(AO40="","",VLOOKUP(AO40,'シフト記号表（勤務時間帯）'!$C$4:$K$36,9,FALSE))</f>
        <v/>
      </c>
      <c r="AP41" s="122" t="str">
        <f>IF(AP40="","",VLOOKUP(AP40,'シフト記号表（勤務時間帯）'!$C$4:$K$36,9,FALSE))</f>
        <v/>
      </c>
      <c r="AQ41" s="122" t="str">
        <f>IF(AQ40="","",VLOOKUP(AQ40,'シフト記号表（勤務時間帯）'!$C$4:$K$36,9,FALSE))</f>
        <v/>
      </c>
      <c r="AR41" s="122" t="str">
        <f>IF(AR40="","",VLOOKUP(AR40,'シフト記号表（勤務時間帯）'!$C$4:$K$36,9,FALSE))</f>
        <v/>
      </c>
      <c r="AS41" s="122" t="str">
        <f>IF(AS40="","",VLOOKUP(AS40,'シフト記号表（勤務時間帯）'!$C$4:$K$36,9,FALSE))</f>
        <v/>
      </c>
      <c r="AT41" s="123" t="str">
        <f>IF(AT40="","",VLOOKUP(AT40,'シフト記号表（勤務時間帯）'!$C$4:$K$36,9,FALSE))</f>
        <v/>
      </c>
      <c r="AU41" s="121" t="str">
        <f>IF(AU40="","",VLOOKUP(AU40,'シフト記号表（勤務時間帯）'!$C$4:$K$36,9,FALSE))</f>
        <v/>
      </c>
      <c r="AV41" s="122" t="str">
        <f>IF(AV40="","",VLOOKUP(AV40,'シフト記号表（勤務時間帯）'!$C$4:$K$36,9,FALSE))</f>
        <v/>
      </c>
      <c r="AW41" s="123" t="str">
        <f>IF(AW40="","",VLOOKUP(AW40,'シフト記号表（勤務時間帯）'!$C$4:$K$36,9,FALSE))</f>
        <v/>
      </c>
      <c r="AX41" s="168"/>
      <c r="AY41" s="169"/>
      <c r="AZ41" s="170"/>
      <c r="BA41" s="171"/>
      <c r="BB41" s="191"/>
      <c r="BC41" s="192"/>
      <c r="BD41" s="192"/>
      <c r="BE41" s="192"/>
      <c r="BF41" s="192"/>
      <c r="BG41" s="193"/>
    </row>
    <row r="42" spans="2:59" ht="20.25" customHeight="1" x14ac:dyDescent="0.4">
      <c r="B42" s="197">
        <f>B40+1</f>
        <v>14</v>
      </c>
      <c r="C42" s="199"/>
      <c r="D42" s="200"/>
      <c r="E42" s="202"/>
      <c r="F42" s="200"/>
      <c r="G42" s="205"/>
      <c r="H42" s="206"/>
      <c r="I42" s="206"/>
      <c r="J42" s="206"/>
      <c r="K42" s="207"/>
      <c r="L42" s="209"/>
      <c r="M42" s="210"/>
      <c r="N42" s="210"/>
      <c r="O42" s="211"/>
      <c r="P42" s="215" t="s">
        <v>55</v>
      </c>
      <c r="Q42" s="216"/>
      <c r="R42" s="217"/>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168">
        <f t="shared" ref="AX42" si="47">IF($BC$3="計画",SUM(S43:AT43),IF($BC$3="実績",SUM(S43:AW43),""))</f>
        <v>0</v>
      </c>
      <c r="AY42" s="169"/>
      <c r="AZ42" s="170">
        <f t="shared" ref="AZ42" si="48">IF($BC$3="計画",AX42/4,IF($BC$3="実績",AX42/($BA$7/7),""))</f>
        <v>0</v>
      </c>
      <c r="BA42" s="171"/>
      <c r="BB42" s="172"/>
      <c r="BC42" s="173"/>
      <c r="BD42" s="173"/>
      <c r="BE42" s="173"/>
      <c r="BF42" s="173"/>
      <c r="BG42" s="174"/>
    </row>
    <row r="43" spans="2:59" ht="20.25" customHeight="1" x14ac:dyDescent="0.4">
      <c r="B43" s="198"/>
      <c r="C43" s="201"/>
      <c r="D43" s="200"/>
      <c r="E43" s="203"/>
      <c r="F43" s="204"/>
      <c r="G43" s="208"/>
      <c r="H43" s="206"/>
      <c r="I43" s="206"/>
      <c r="J43" s="206"/>
      <c r="K43" s="207"/>
      <c r="L43" s="212"/>
      <c r="M43" s="213"/>
      <c r="N43" s="213"/>
      <c r="O43" s="214"/>
      <c r="P43" s="194" t="s">
        <v>56</v>
      </c>
      <c r="Q43" s="195"/>
      <c r="R43" s="196"/>
      <c r="S43" s="121" t="str">
        <f>IF(S42="","",VLOOKUP(S42,'シフト記号表（勤務時間帯）'!$C$4:$K$36,9,FALSE))</f>
        <v/>
      </c>
      <c r="T43" s="122" t="str">
        <f>IF(T42="","",VLOOKUP(T42,'シフト記号表（勤務時間帯）'!$C$4:$K$36,9,FALSE))</f>
        <v/>
      </c>
      <c r="U43" s="122" t="str">
        <f>IF(U42="","",VLOOKUP(U42,'シフト記号表（勤務時間帯）'!$C$4:$K$36,9,FALSE))</f>
        <v/>
      </c>
      <c r="V43" s="122" t="str">
        <f>IF(V42="","",VLOOKUP(V42,'シフト記号表（勤務時間帯）'!$C$4:$K$36,9,FALSE))</f>
        <v/>
      </c>
      <c r="W43" s="122" t="str">
        <f>IF(W42="","",VLOOKUP(W42,'シフト記号表（勤務時間帯）'!$C$4:$K$36,9,FALSE))</f>
        <v/>
      </c>
      <c r="X43" s="122" t="str">
        <f>IF(X42="","",VLOOKUP(X42,'シフト記号表（勤務時間帯）'!$C$4:$K$36,9,FALSE))</f>
        <v/>
      </c>
      <c r="Y43" s="123" t="str">
        <f>IF(Y42="","",VLOOKUP(Y42,'シフト記号表（勤務時間帯）'!$C$4:$K$36,9,FALSE))</f>
        <v/>
      </c>
      <c r="Z43" s="121" t="str">
        <f>IF(Z42="","",VLOOKUP(Z42,'シフト記号表（勤務時間帯）'!$C$4:$K$36,9,FALSE))</f>
        <v/>
      </c>
      <c r="AA43" s="122" t="str">
        <f>IF(AA42="","",VLOOKUP(AA42,'シフト記号表（勤務時間帯）'!$C$4:$K$36,9,FALSE))</f>
        <v/>
      </c>
      <c r="AB43" s="122" t="str">
        <f>IF(AB42="","",VLOOKUP(AB42,'シフト記号表（勤務時間帯）'!$C$4:$K$36,9,FALSE))</f>
        <v/>
      </c>
      <c r="AC43" s="122" t="str">
        <f>IF(AC42="","",VLOOKUP(AC42,'シフト記号表（勤務時間帯）'!$C$4:$K$36,9,FALSE))</f>
        <v/>
      </c>
      <c r="AD43" s="122" t="str">
        <f>IF(AD42="","",VLOOKUP(AD42,'シフト記号表（勤務時間帯）'!$C$4:$K$36,9,FALSE))</f>
        <v/>
      </c>
      <c r="AE43" s="122" t="str">
        <f>IF(AE42="","",VLOOKUP(AE42,'シフト記号表（勤務時間帯）'!$C$4:$K$36,9,FALSE))</f>
        <v/>
      </c>
      <c r="AF43" s="123" t="str">
        <f>IF(AF42="","",VLOOKUP(AF42,'シフト記号表（勤務時間帯）'!$C$4:$K$36,9,FALSE))</f>
        <v/>
      </c>
      <c r="AG43" s="121" t="str">
        <f>IF(AG42="","",VLOOKUP(AG42,'シフト記号表（勤務時間帯）'!$C$4:$K$36,9,FALSE))</f>
        <v/>
      </c>
      <c r="AH43" s="122" t="str">
        <f>IF(AH42="","",VLOOKUP(AH42,'シフト記号表（勤務時間帯）'!$C$4:$K$36,9,FALSE))</f>
        <v/>
      </c>
      <c r="AI43" s="122" t="str">
        <f>IF(AI42="","",VLOOKUP(AI42,'シフト記号表（勤務時間帯）'!$C$4:$K$36,9,FALSE))</f>
        <v/>
      </c>
      <c r="AJ43" s="122" t="str">
        <f>IF(AJ42="","",VLOOKUP(AJ42,'シフト記号表（勤務時間帯）'!$C$4:$K$36,9,FALSE))</f>
        <v/>
      </c>
      <c r="AK43" s="122" t="str">
        <f>IF(AK42="","",VLOOKUP(AK42,'シフト記号表（勤務時間帯）'!$C$4:$K$36,9,FALSE))</f>
        <v/>
      </c>
      <c r="AL43" s="122" t="str">
        <f>IF(AL42="","",VLOOKUP(AL42,'シフト記号表（勤務時間帯）'!$C$4:$K$36,9,FALSE))</f>
        <v/>
      </c>
      <c r="AM43" s="123" t="str">
        <f>IF(AM42="","",VLOOKUP(AM42,'シフト記号表（勤務時間帯）'!$C$4:$K$36,9,FALSE))</f>
        <v/>
      </c>
      <c r="AN43" s="121" t="str">
        <f>IF(AN42="","",VLOOKUP(AN42,'シフト記号表（勤務時間帯）'!$C$4:$K$36,9,FALSE))</f>
        <v/>
      </c>
      <c r="AO43" s="122" t="str">
        <f>IF(AO42="","",VLOOKUP(AO42,'シフト記号表（勤務時間帯）'!$C$4:$K$36,9,FALSE))</f>
        <v/>
      </c>
      <c r="AP43" s="122" t="str">
        <f>IF(AP42="","",VLOOKUP(AP42,'シフト記号表（勤務時間帯）'!$C$4:$K$36,9,FALSE))</f>
        <v/>
      </c>
      <c r="AQ43" s="122" t="str">
        <f>IF(AQ42="","",VLOOKUP(AQ42,'シフト記号表（勤務時間帯）'!$C$4:$K$36,9,FALSE))</f>
        <v/>
      </c>
      <c r="AR43" s="122" t="str">
        <f>IF(AR42="","",VLOOKUP(AR42,'シフト記号表（勤務時間帯）'!$C$4:$K$36,9,FALSE))</f>
        <v/>
      </c>
      <c r="AS43" s="122" t="str">
        <f>IF(AS42="","",VLOOKUP(AS42,'シフト記号表（勤務時間帯）'!$C$4:$K$36,9,FALSE))</f>
        <v/>
      </c>
      <c r="AT43" s="123" t="str">
        <f>IF(AT42="","",VLOOKUP(AT42,'シフト記号表（勤務時間帯）'!$C$4:$K$36,9,FALSE))</f>
        <v/>
      </c>
      <c r="AU43" s="121" t="str">
        <f>IF(AU42="","",VLOOKUP(AU42,'シフト記号表（勤務時間帯）'!$C$4:$K$36,9,FALSE))</f>
        <v/>
      </c>
      <c r="AV43" s="122" t="str">
        <f>IF(AV42="","",VLOOKUP(AV42,'シフト記号表（勤務時間帯）'!$C$4:$K$36,9,FALSE))</f>
        <v/>
      </c>
      <c r="AW43" s="123" t="str">
        <f>IF(AW42="","",VLOOKUP(AW42,'シフト記号表（勤務時間帯）'!$C$4:$K$36,9,FALSE))</f>
        <v/>
      </c>
      <c r="AX43" s="168"/>
      <c r="AY43" s="169"/>
      <c r="AZ43" s="170"/>
      <c r="BA43" s="171"/>
      <c r="BB43" s="191"/>
      <c r="BC43" s="192"/>
      <c r="BD43" s="192"/>
      <c r="BE43" s="192"/>
      <c r="BF43" s="192"/>
      <c r="BG43" s="193"/>
    </row>
    <row r="44" spans="2:59" ht="20.25" customHeight="1" x14ac:dyDescent="0.4">
      <c r="B44" s="197">
        <f>B42+1</f>
        <v>15</v>
      </c>
      <c r="C44" s="199"/>
      <c r="D44" s="200"/>
      <c r="E44" s="202"/>
      <c r="F44" s="200"/>
      <c r="G44" s="205"/>
      <c r="H44" s="206"/>
      <c r="I44" s="206"/>
      <c r="J44" s="206"/>
      <c r="K44" s="207"/>
      <c r="L44" s="209"/>
      <c r="M44" s="210"/>
      <c r="N44" s="210"/>
      <c r="O44" s="211"/>
      <c r="P44" s="215" t="s">
        <v>55</v>
      </c>
      <c r="Q44" s="216"/>
      <c r="R44" s="217"/>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168">
        <f t="shared" ref="AX44" si="49">IF($BC$3="計画",SUM(S45:AT45),IF($BC$3="実績",SUM(S45:AW45),""))</f>
        <v>0</v>
      </c>
      <c r="AY44" s="169"/>
      <c r="AZ44" s="170">
        <f t="shared" ref="AZ44" si="50">IF($BC$3="計画",AX44/4,IF($BC$3="実績",AX44/($BA$7/7),""))</f>
        <v>0</v>
      </c>
      <c r="BA44" s="171"/>
      <c r="BB44" s="172"/>
      <c r="BC44" s="173"/>
      <c r="BD44" s="173"/>
      <c r="BE44" s="173"/>
      <c r="BF44" s="173"/>
      <c r="BG44" s="174"/>
    </row>
    <row r="45" spans="2:59" ht="20.25" customHeight="1" x14ac:dyDescent="0.4">
      <c r="B45" s="198"/>
      <c r="C45" s="201"/>
      <c r="D45" s="200"/>
      <c r="E45" s="203"/>
      <c r="F45" s="204"/>
      <c r="G45" s="208"/>
      <c r="H45" s="206"/>
      <c r="I45" s="206"/>
      <c r="J45" s="206"/>
      <c r="K45" s="207"/>
      <c r="L45" s="212"/>
      <c r="M45" s="213"/>
      <c r="N45" s="213"/>
      <c r="O45" s="214"/>
      <c r="P45" s="194" t="s">
        <v>56</v>
      </c>
      <c r="Q45" s="195"/>
      <c r="R45" s="196"/>
      <c r="S45" s="121" t="str">
        <f>IF(S44="","",VLOOKUP(S44,'シフト記号表（勤務時間帯）'!$C$4:$K$36,9,FALSE))</f>
        <v/>
      </c>
      <c r="T45" s="122" t="str">
        <f>IF(T44="","",VLOOKUP(T44,'シフト記号表（勤務時間帯）'!$C$4:$K$36,9,FALSE))</f>
        <v/>
      </c>
      <c r="U45" s="122" t="str">
        <f>IF(U44="","",VLOOKUP(U44,'シフト記号表（勤務時間帯）'!$C$4:$K$36,9,FALSE))</f>
        <v/>
      </c>
      <c r="V45" s="122" t="str">
        <f>IF(V44="","",VLOOKUP(V44,'シフト記号表（勤務時間帯）'!$C$4:$K$36,9,FALSE))</f>
        <v/>
      </c>
      <c r="W45" s="122" t="str">
        <f>IF(W44="","",VLOOKUP(W44,'シフト記号表（勤務時間帯）'!$C$4:$K$36,9,FALSE))</f>
        <v/>
      </c>
      <c r="X45" s="122" t="str">
        <f>IF(X44="","",VLOOKUP(X44,'シフト記号表（勤務時間帯）'!$C$4:$K$36,9,FALSE))</f>
        <v/>
      </c>
      <c r="Y45" s="123" t="str">
        <f>IF(Y44="","",VLOOKUP(Y44,'シフト記号表（勤務時間帯）'!$C$4:$K$36,9,FALSE))</f>
        <v/>
      </c>
      <c r="Z45" s="121" t="str">
        <f>IF(Z44="","",VLOOKUP(Z44,'シフト記号表（勤務時間帯）'!$C$4:$K$36,9,FALSE))</f>
        <v/>
      </c>
      <c r="AA45" s="122" t="str">
        <f>IF(AA44="","",VLOOKUP(AA44,'シフト記号表（勤務時間帯）'!$C$4:$K$36,9,FALSE))</f>
        <v/>
      </c>
      <c r="AB45" s="122" t="str">
        <f>IF(AB44="","",VLOOKUP(AB44,'シフト記号表（勤務時間帯）'!$C$4:$K$36,9,FALSE))</f>
        <v/>
      </c>
      <c r="AC45" s="122" t="str">
        <f>IF(AC44="","",VLOOKUP(AC44,'シフト記号表（勤務時間帯）'!$C$4:$K$36,9,FALSE))</f>
        <v/>
      </c>
      <c r="AD45" s="122" t="str">
        <f>IF(AD44="","",VLOOKUP(AD44,'シフト記号表（勤務時間帯）'!$C$4:$K$36,9,FALSE))</f>
        <v/>
      </c>
      <c r="AE45" s="122" t="str">
        <f>IF(AE44="","",VLOOKUP(AE44,'シフト記号表（勤務時間帯）'!$C$4:$K$36,9,FALSE))</f>
        <v/>
      </c>
      <c r="AF45" s="123" t="str">
        <f>IF(AF44="","",VLOOKUP(AF44,'シフト記号表（勤務時間帯）'!$C$4:$K$36,9,FALSE))</f>
        <v/>
      </c>
      <c r="AG45" s="121" t="str">
        <f>IF(AG44="","",VLOOKUP(AG44,'シフト記号表（勤務時間帯）'!$C$4:$K$36,9,FALSE))</f>
        <v/>
      </c>
      <c r="AH45" s="122" t="str">
        <f>IF(AH44="","",VLOOKUP(AH44,'シフト記号表（勤務時間帯）'!$C$4:$K$36,9,FALSE))</f>
        <v/>
      </c>
      <c r="AI45" s="122" t="str">
        <f>IF(AI44="","",VLOOKUP(AI44,'シフト記号表（勤務時間帯）'!$C$4:$K$36,9,FALSE))</f>
        <v/>
      </c>
      <c r="AJ45" s="122" t="str">
        <f>IF(AJ44="","",VLOOKUP(AJ44,'シフト記号表（勤務時間帯）'!$C$4:$K$36,9,FALSE))</f>
        <v/>
      </c>
      <c r="AK45" s="122" t="str">
        <f>IF(AK44="","",VLOOKUP(AK44,'シフト記号表（勤務時間帯）'!$C$4:$K$36,9,FALSE))</f>
        <v/>
      </c>
      <c r="AL45" s="122" t="str">
        <f>IF(AL44="","",VLOOKUP(AL44,'シフト記号表（勤務時間帯）'!$C$4:$K$36,9,FALSE))</f>
        <v/>
      </c>
      <c r="AM45" s="123" t="str">
        <f>IF(AM44="","",VLOOKUP(AM44,'シフト記号表（勤務時間帯）'!$C$4:$K$36,9,FALSE))</f>
        <v/>
      </c>
      <c r="AN45" s="121" t="str">
        <f>IF(AN44="","",VLOOKUP(AN44,'シフト記号表（勤務時間帯）'!$C$4:$K$36,9,FALSE))</f>
        <v/>
      </c>
      <c r="AO45" s="122" t="str">
        <f>IF(AO44="","",VLOOKUP(AO44,'シフト記号表（勤務時間帯）'!$C$4:$K$36,9,FALSE))</f>
        <v/>
      </c>
      <c r="AP45" s="122" t="str">
        <f>IF(AP44="","",VLOOKUP(AP44,'シフト記号表（勤務時間帯）'!$C$4:$K$36,9,FALSE))</f>
        <v/>
      </c>
      <c r="AQ45" s="122" t="str">
        <f>IF(AQ44="","",VLOOKUP(AQ44,'シフト記号表（勤務時間帯）'!$C$4:$K$36,9,FALSE))</f>
        <v/>
      </c>
      <c r="AR45" s="122" t="str">
        <f>IF(AR44="","",VLOOKUP(AR44,'シフト記号表（勤務時間帯）'!$C$4:$K$36,9,FALSE))</f>
        <v/>
      </c>
      <c r="AS45" s="122" t="str">
        <f>IF(AS44="","",VLOOKUP(AS44,'シフト記号表（勤務時間帯）'!$C$4:$K$36,9,FALSE))</f>
        <v/>
      </c>
      <c r="AT45" s="123" t="str">
        <f>IF(AT44="","",VLOOKUP(AT44,'シフト記号表（勤務時間帯）'!$C$4:$K$36,9,FALSE))</f>
        <v/>
      </c>
      <c r="AU45" s="121" t="str">
        <f>IF(AU44="","",VLOOKUP(AU44,'シフト記号表（勤務時間帯）'!$C$4:$K$36,9,FALSE))</f>
        <v/>
      </c>
      <c r="AV45" s="122" t="str">
        <f>IF(AV44="","",VLOOKUP(AV44,'シフト記号表（勤務時間帯）'!$C$4:$K$36,9,FALSE))</f>
        <v/>
      </c>
      <c r="AW45" s="123" t="str">
        <f>IF(AW44="","",VLOOKUP(AW44,'シフト記号表（勤務時間帯）'!$C$4:$K$36,9,FALSE))</f>
        <v/>
      </c>
      <c r="AX45" s="168"/>
      <c r="AY45" s="169"/>
      <c r="AZ45" s="170"/>
      <c r="BA45" s="171"/>
      <c r="BB45" s="191"/>
      <c r="BC45" s="192"/>
      <c r="BD45" s="192"/>
      <c r="BE45" s="192"/>
      <c r="BF45" s="192"/>
      <c r="BG45" s="193"/>
    </row>
    <row r="46" spans="2:59" ht="20.25" customHeight="1" x14ac:dyDescent="0.4">
      <c r="B46" s="197">
        <f>B44+1</f>
        <v>16</v>
      </c>
      <c r="C46" s="199"/>
      <c r="D46" s="200"/>
      <c r="E46" s="202"/>
      <c r="F46" s="200"/>
      <c r="G46" s="205"/>
      <c r="H46" s="206"/>
      <c r="I46" s="206"/>
      <c r="J46" s="206"/>
      <c r="K46" s="207"/>
      <c r="L46" s="209"/>
      <c r="M46" s="210"/>
      <c r="N46" s="210"/>
      <c r="O46" s="211"/>
      <c r="P46" s="215" t="s">
        <v>55</v>
      </c>
      <c r="Q46" s="216"/>
      <c r="R46" s="217"/>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168">
        <f t="shared" ref="AX46" si="51">IF($BC$3="計画",SUM(S47:AT47),IF($BC$3="実績",SUM(S47:AW47),""))</f>
        <v>0</v>
      </c>
      <c r="AY46" s="169"/>
      <c r="AZ46" s="170">
        <f t="shared" ref="AZ46" si="52">IF($BC$3="計画",AX46/4,IF($BC$3="実績",AX46/($BA$7/7),""))</f>
        <v>0</v>
      </c>
      <c r="BA46" s="171"/>
      <c r="BB46" s="172"/>
      <c r="BC46" s="173"/>
      <c r="BD46" s="173"/>
      <c r="BE46" s="173"/>
      <c r="BF46" s="173"/>
      <c r="BG46" s="174"/>
    </row>
    <row r="47" spans="2:59" ht="20.25" customHeight="1" x14ac:dyDescent="0.4">
      <c r="B47" s="198"/>
      <c r="C47" s="201"/>
      <c r="D47" s="200"/>
      <c r="E47" s="203"/>
      <c r="F47" s="204"/>
      <c r="G47" s="208"/>
      <c r="H47" s="206"/>
      <c r="I47" s="206"/>
      <c r="J47" s="206"/>
      <c r="K47" s="207"/>
      <c r="L47" s="212"/>
      <c r="M47" s="213"/>
      <c r="N47" s="213"/>
      <c r="O47" s="214"/>
      <c r="P47" s="194" t="s">
        <v>56</v>
      </c>
      <c r="Q47" s="195"/>
      <c r="R47" s="196"/>
      <c r="S47" s="121" t="str">
        <f>IF(S46="","",VLOOKUP(S46,'シフト記号表（勤務時間帯）'!$C$4:$K$36,9,FALSE))</f>
        <v/>
      </c>
      <c r="T47" s="122" t="str">
        <f>IF(T46="","",VLOOKUP(T46,'シフト記号表（勤務時間帯）'!$C$4:$K$36,9,FALSE))</f>
        <v/>
      </c>
      <c r="U47" s="122" t="str">
        <f>IF(U46="","",VLOOKUP(U46,'シフト記号表（勤務時間帯）'!$C$4:$K$36,9,FALSE))</f>
        <v/>
      </c>
      <c r="V47" s="122" t="str">
        <f>IF(V46="","",VLOOKUP(V46,'シフト記号表（勤務時間帯）'!$C$4:$K$36,9,FALSE))</f>
        <v/>
      </c>
      <c r="W47" s="122" t="str">
        <f>IF(W46="","",VLOOKUP(W46,'シフト記号表（勤務時間帯）'!$C$4:$K$36,9,FALSE))</f>
        <v/>
      </c>
      <c r="X47" s="122" t="str">
        <f>IF(X46="","",VLOOKUP(X46,'シフト記号表（勤務時間帯）'!$C$4:$K$36,9,FALSE))</f>
        <v/>
      </c>
      <c r="Y47" s="123" t="str">
        <f>IF(Y46="","",VLOOKUP(Y46,'シフト記号表（勤務時間帯）'!$C$4:$K$36,9,FALSE))</f>
        <v/>
      </c>
      <c r="Z47" s="121" t="str">
        <f>IF(Z46="","",VLOOKUP(Z46,'シフト記号表（勤務時間帯）'!$C$4:$K$36,9,FALSE))</f>
        <v/>
      </c>
      <c r="AA47" s="122" t="str">
        <f>IF(AA46="","",VLOOKUP(AA46,'シフト記号表（勤務時間帯）'!$C$4:$K$36,9,FALSE))</f>
        <v/>
      </c>
      <c r="AB47" s="122" t="str">
        <f>IF(AB46="","",VLOOKUP(AB46,'シフト記号表（勤務時間帯）'!$C$4:$K$36,9,FALSE))</f>
        <v/>
      </c>
      <c r="AC47" s="122" t="str">
        <f>IF(AC46="","",VLOOKUP(AC46,'シフト記号表（勤務時間帯）'!$C$4:$K$36,9,FALSE))</f>
        <v/>
      </c>
      <c r="AD47" s="122" t="str">
        <f>IF(AD46="","",VLOOKUP(AD46,'シフト記号表（勤務時間帯）'!$C$4:$K$36,9,FALSE))</f>
        <v/>
      </c>
      <c r="AE47" s="122" t="str">
        <f>IF(AE46="","",VLOOKUP(AE46,'シフト記号表（勤務時間帯）'!$C$4:$K$36,9,FALSE))</f>
        <v/>
      </c>
      <c r="AF47" s="123" t="str">
        <f>IF(AF46="","",VLOOKUP(AF46,'シフト記号表（勤務時間帯）'!$C$4:$K$36,9,FALSE))</f>
        <v/>
      </c>
      <c r="AG47" s="121" t="str">
        <f>IF(AG46="","",VLOOKUP(AG46,'シフト記号表（勤務時間帯）'!$C$4:$K$36,9,FALSE))</f>
        <v/>
      </c>
      <c r="AH47" s="122" t="str">
        <f>IF(AH46="","",VLOOKUP(AH46,'シフト記号表（勤務時間帯）'!$C$4:$K$36,9,FALSE))</f>
        <v/>
      </c>
      <c r="AI47" s="122" t="str">
        <f>IF(AI46="","",VLOOKUP(AI46,'シフト記号表（勤務時間帯）'!$C$4:$K$36,9,FALSE))</f>
        <v/>
      </c>
      <c r="AJ47" s="122" t="str">
        <f>IF(AJ46="","",VLOOKUP(AJ46,'シフト記号表（勤務時間帯）'!$C$4:$K$36,9,FALSE))</f>
        <v/>
      </c>
      <c r="AK47" s="122" t="str">
        <f>IF(AK46="","",VLOOKUP(AK46,'シフト記号表（勤務時間帯）'!$C$4:$K$36,9,FALSE))</f>
        <v/>
      </c>
      <c r="AL47" s="122" t="str">
        <f>IF(AL46="","",VLOOKUP(AL46,'シフト記号表（勤務時間帯）'!$C$4:$K$36,9,FALSE))</f>
        <v/>
      </c>
      <c r="AM47" s="123" t="str">
        <f>IF(AM46="","",VLOOKUP(AM46,'シフト記号表（勤務時間帯）'!$C$4:$K$36,9,FALSE))</f>
        <v/>
      </c>
      <c r="AN47" s="121" t="str">
        <f>IF(AN46="","",VLOOKUP(AN46,'シフト記号表（勤務時間帯）'!$C$4:$K$36,9,FALSE))</f>
        <v/>
      </c>
      <c r="AO47" s="122" t="str">
        <f>IF(AO46="","",VLOOKUP(AO46,'シフト記号表（勤務時間帯）'!$C$4:$K$36,9,FALSE))</f>
        <v/>
      </c>
      <c r="AP47" s="122" t="str">
        <f>IF(AP46="","",VLOOKUP(AP46,'シフト記号表（勤務時間帯）'!$C$4:$K$36,9,FALSE))</f>
        <v/>
      </c>
      <c r="AQ47" s="122" t="str">
        <f>IF(AQ46="","",VLOOKUP(AQ46,'シフト記号表（勤務時間帯）'!$C$4:$K$36,9,FALSE))</f>
        <v/>
      </c>
      <c r="AR47" s="122" t="str">
        <f>IF(AR46="","",VLOOKUP(AR46,'シフト記号表（勤務時間帯）'!$C$4:$K$36,9,FALSE))</f>
        <v/>
      </c>
      <c r="AS47" s="122" t="str">
        <f>IF(AS46="","",VLOOKUP(AS46,'シフト記号表（勤務時間帯）'!$C$4:$K$36,9,FALSE))</f>
        <v/>
      </c>
      <c r="AT47" s="123" t="str">
        <f>IF(AT46="","",VLOOKUP(AT46,'シフト記号表（勤務時間帯）'!$C$4:$K$36,9,FALSE))</f>
        <v/>
      </c>
      <c r="AU47" s="121" t="str">
        <f>IF(AU46="","",VLOOKUP(AU46,'シフト記号表（勤務時間帯）'!$C$4:$K$36,9,FALSE))</f>
        <v/>
      </c>
      <c r="AV47" s="122" t="str">
        <f>IF(AV46="","",VLOOKUP(AV46,'シフト記号表（勤務時間帯）'!$C$4:$K$36,9,FALSE))</f>
        <v/>
      </c>
      <c r="AW47" s="123" t="str">
        <f>IF(AW46="","",VLOOKUP(AW46,'シフト記号表（勤務時間帯）'!$C$4:$K$36,9,FALSE))</f>
        <v/>
      </c>
      <c r="AX47" s="168"/>
      <c r="AY47" s="169"/>
      <c r="AZ47" s="170"/>
      <c r="BA47" s="171"/>
      <c r="BB47" s="191"/>
      <c r="BC47" s="192"/>
      <c r="BD47" s="192"/>
      <c r="BE47" s="192"/>
      <c r="BF47" s="192"/>
      <c r="BG47" s="193"/>
    </row>
    <row r="48" spans="2:59" ht="20.25" customHeight="1" x14ac:dyDescent="0.4">
      <c r="B48" s="197">
        <f>B46+1</f>
        <v>17</v>
      </c>
      <c r="C48" s="199"/>
      <c r="D48" s="200"/>
      <c r="E48" s="202"/>
      <c r="F48" s="200"/>
      <c r="G48" s="205"/>
      <c r="H48" s="206"/>
      <c r="I48" s="206"/>
      <c r="J48" s="206"/>
      <c r="K48" s="207"/>
      <c r="L48" s="209"/>
      <c r="M48" s="210"/>
      <c r="N48" s="210"/>
      <c r="O48" s="211"/>
      <c r="P48" s="215" t="s">
        <v>55</v>
      </c>
      <c r="Q48" s="216"/>
      <c r="R48" s="217"/>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168">
        <f t="shared" ref="AX48" si="53">IF($BC$3="計画",SUM(S49:AT49),IF($BC$3="実績",SUM(S49:AW49),""))</f>
        <v>0</v>
      </c>
      <c r="AY48" s="169"/>
      <c r="AZ48" s="170">
        <f t="shared" ref="AZ48" si="54">IF($BC$3="計画",AX48/4,IF($BC$3="実績",AX48/($BA$7/7),""))</f>
        <v>0</v>
      </c>
      <c r="BA48" s="171"/>
      <c r="BB48" s="172"/>
      <c r="BC48" s="173"/>
      <c r="BD48" s="173"/>
      <c r="BE48" s="173"/>
      <c r="BF48" s="173"/>
      <c r="BG48" s="174"/>
    </row>
    <row r="49" spans="1:60" ht="20.25" customHeight="1" x14ac:dyDescent="0.4">
      <c r="B49" s="198"/>
      <c r="C49" s="201"/>
      <c r="D49" s="200"/>
      <c r="E49" s="203"/>
      <c r="F49" s="204"/>
      <c r="G49" s="208"/>
      <c r="H49" s="206"/>
      <c r="I49" s="206"/>
      <c r="J49" s="206"/>
      <c r="K49" s="207"/>
      <c r="L49" s="212"/>
      <c r="M49" s="213"/>
      <c r="N49" s="213"/>
      <c r="O49" s="214"/>
      <c r="P49" s="194" t="s">
        <v>56</v>
      </c>
      <c r="Q49" s="195"/>
      <c r="R49" s="196"/>
      <c r="S49" s="121" t="str">
        <f>IF(S48="","",VLOOKUP(S48,'シフト記号表（勤務時間帯）'!$C$4:$K$36,9,FALSE))</f>
        <v/>
      </c>
      <c r="T49" s="122" t="str">
        <f>IF(T48="","",VLOOKUP(T48,'シフト記号表（勤務時間帯）'!$C$4:$K$36,9,FALSE))</f>
        <v/>
      </c>
      <c r="U49" s="122" t="str">
        <f>IF(U48="","",VLOOKUP(U48,'シフト記号表（勤務時間帯）'!$C$4:$K$36,9,FALSE))</f>
        <v/>
      </c>
      <c r="V49" s="122" t="str">
        <f>IF(V48="","",VLOOKUP(V48,'シフト記号表（勤務時間帯）'!$C$4:$K$36,9,FALSE))</f>
        <v/>
      </c>
      <c r="W49" s="122" t="str">
        <f>IF(W48="","",VLOOKUP(W48,'シフト記号表（勤務時間帯）'!$C$4:$K$36,9,FALSE))</f>
        <v/>
      </c>
      <c r="X49" s="122" t="str">
        <f>IF(X48="","",VLOOKUP(X48,'シフト記号表（勤務時間帯）'!$C$4:$K$36,9,FALSE))</f>
        <v/>
      </c>
      <c r="Y49" s="123" t="str">
        <f>IF(Y48="","",VLOOKUP(Y48,'シフト記号表（勤務時間帯）'!$C$4:$K$36,9,FALSE))</f>
        <v/>
      </c>
      <c r="Z49" s="121" t="str">
        <f>IF(Z48="","",VLOOKUP(Z48,'シフト記号表（勤務時間帯）'!$C$4:$K$36,9,FALSE))</f>
        <v/>
      </c>
      <c r="AA49" s="122" t="str">
        <f>IF(AA48="","",VLOOKUP(AA48,'シフト記号表（勤務時間帯）'!$C$4:$K$36,9,FALSE))</f>
        <v/>
      </c>
      <c r="AB49" s="122" t="str">
        <f>IF(AB48="","",VLOOKUP(AB48,'シフト記号表（勤務時間帯）'!$C$4:$K$36,9,FALSE))</f>
        <v/>
      </c>
      <c r="AC49" s="122" t="str">
        <f>IF(AC48="","",VLOOKUP(AC48,'シフト記号表（勤務時間帯）'!$C$4:$K$36,9,FALSE))</f>
        <v/>
      </c>
      <c r="AD49" s="122" t="str">
        <f>IF(AD48="","",VLOOKUP(AD48,'シフト記号表（勤務時間帯）'!$C$4:$K$36,9,FALSE))</f>
        <v/>
      </c>
      <c r="AE49" s="122" t="str">
        <f>IF(AE48="","",VLOOKUP(AE48,'シフト記号表（勤務時間帯）'!$C$4:$K$36,9,FALSE))</f>
        <v/>
      </c>
      <c r="AF49" s="123" t="str">
        <f>IF(AF48="","",VLOOKUP(AF48,'シフト記号表（勤務時間帯）'!$C$4:$K$36,9,FALSE))</f>
        <v/>
      </c>
      <c r="AG49" s="121" t="str">
        <f>IF(AG48="","",VLOOKUP(AG48,'シフト記号表（勤務時間帯）'!$C$4:$K$36,9,FALSE))</f>
        <v/>
      </c>
      <c r="AH49" s="122" t="str">
        <f>IF(AH48="","",VLOOKUP(AH48,'シフト記号表（勤務時間帯）'!$C$4:$K$36,9,FALSE))</f>
        <v/>
      </c>
      <c r="AI49" s="122" t="str">
        <f>IF(AI48="","",VLOOKUP(AI48,'シフト記号表（勤務時間帯）'!$C$4:$K$36,9,FALSE))</f>
        <v/>
      </c>
      <c r="AJ49" s="122" t="str">
        <f>IF(AJ48="","",VLOOKUP(AJ48,'シフト記号表（勤務時間帯）'!$C$4:$K$36,9,FALSE))</f>
        <v/>
      </c>
      <c r="AK49" s="122" t="str">
        <f>IF(AK48="","",VLOOKUP(AK48,'シフト記号表（勤務時間帯）'!$C$4:$K$36,9,FALSE))</f>
        <v/>
      </c>
      <c r="AL49" s="122" t="str">
        <f>IF(AL48="","",VLOOKUP(AL48,'シフト記号表（勤務時間帯）'!$C$4:$K$36,9,FALSE))</f>
        <v/>
      </c>
      <c r="AM49" s="123" t="str">
        <f>IF(AM48="","",VLOOKUP(AM48,'シフト記号表（勤務時間帯）'!$C$4:$K$36,9,FALSE))</f>
        <v/>
      </c>
      <c r="AN49" s="121" t="str">
        <f>IF(AN48="","",VLOOKUP(AN48,'シフト記号表（勤務時間帯）'!$C$4:$K$36,9,FALSE))</f>
        <v/>
      </c>
      <c r="AO49" s="122" t="str">
        <f>IF(AO48="","",VLOOKUP(AO48,'シフト記号表（勤務時間帯）'!$C$4:$K$36,9,FALSE))</f>
        <v/>
      </c>
      <c r="AP49" s="122" t="str">
        <f>IF(AP48="","",VLOOKUP(AP48,'シフト記号表（勤務時間帯）'!$C$4:$K$36,9,FALSE))</f>
        <v/>
      </c>
      <c r="AQ49" s="122" t="str">
        <f>IF(AQ48="","",VLOOKUP(AQ48,'シフト記号表（勤務時間帯）'!$C$4:$K$36,9,FALSE))</f>
        <v/>
      </c>
      <c r="AR49" s="122" t="str">
        <f>IF(AR48="","",VLOOKUP(AR48,'シフト記号表（勤務時間帯）'!$C$4:$K$36,9,FALSE))</f>
        <v/>
      </c>
      <c r="AS49" s="122" t="str">
        <f>IF(AS48="","",VLOOKUP(AS48,'シフト記号表（勤務時間帯）'!$C$4:$K$36,9,FALSE))</f>
        <v/>
      </c>
      <c r="AT49" s="123" t="str">
        <f>IF(AT48="","",VLOOKUP(AT48,'シフト記号表（勤務時間帯）'!$C$4:$K$36,9,FALSE))</f>
        <v/>
      </c>
      <c r="AU49" s="121" t="str">
        <f>IF(AU48="","",VLOOKUP(AU48,'シフト記号表（勤務時間帯）'!$C$4:$K$36,9,FALSE))</f>
        <v/>
      </c>
      <c r="AV49" s="122" t="str">
        <f>IF(AV48="","",VLOOKUP(AV48,'シフト記号表（勤務時間帯）'!$C$4:$K$36,9,FALSE))</f>
        <v/>
      </c>
      <c r="AW49" s="123" t="str">
        <f>IF(AW48="","",VLOOKUP(AW48,'シフト記号表（勤務時間帯）'!$C$4:$K$36,9,FALSE))</f>
        <v/>
      </c>
      <c r="AX49" s="168"/>
      <c r="AY49" s="169"/>
      <c r="AZ49" s="170"/>
      <c r="BA49" s="171"/>
      <c r="BB49" s="191"/>
      <c r="BC49" s="192"/>
      <c r="BD49" s="192"/>
      <c r="BE49" s="192"/>
      <c r="BF49" s="192"/>
      <c r="BG49" s="193"/>
    </row>
    <row r="50" spans="1:60" ht="20.25" customHeight="1" x14ac:dyDescent="0.4">
      <c r="B50" s="197">
        <f>B48+1</f>
        <v>18</v>
      </c>
      <c r="C50" s="199"/>
      <c r="D50" s="200"/>
      <c r="E50" s="202"/>
      <c r="F50" s="200"/>
      <c r="G50" s="205"/>
      <c r="H50" s="206"/>
      <c r="I50" s="206"/>
      <c r="J50" s="206"/>
      <c r="K50" s="207"/>
      <c r="L50" s="209"/>
      <c r="M50" s="210"/>
      <c r="N50" s="210"/>
      <c r="O50" s="211"/>
      <c r="P50" s="215" t="s">
        <v>55</v>
      </c>
      <c r="Q50" s="216"/>
      <c r="R50" s="217"/>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168">
        <f t="shared" ref="AX50" si="55">IF($BC$3="計画",SUM(S51:AT51),IF($BC$3="実績",SUM(S51:AW51),""))</f>
        <v>0</v>
      </c>
      <c r="AY50" s="169"/>
      <c r="AZ50" s="170">
        <f t="shared" ref="AZ50" si="56">IF($BC$3="計画",AX50/4,IF($BC$3="実績",AX50/($BA$7/7),""))</f>
        <v>0</v>
      </c>
      <c r="BA50" s="171"/>
      <c r="BB50" s="172"/>
      <c r="BC50" s="173"/>
      <c r="BD50" s="173"/>
      <c r="BE50" s="173"/>
      <c r="BF50" s="173"/>
      <c r="BG50" s="174"/>
    </row>
    <row r="51" spans="1:60" ht="20.25" customHeight="1" thickBot="1" x14ac:dyDescent="0.45">
      <c r="B51" s="197"/>
      <c r="C51" s="218"/>
      <c r="D51" s="219"/>
      <c r="E51" s="220"/>
      <c r="F51" s="200"/>
      <c r="G51" s="208"/>
      <c r="H51" s="206"/>
      <c r="I51" s="206"/>
      <c r="J51" s="206"/>
      <c r="K51" s="207"/>
      <c r="L51" s="209"/>
      <c r="M51" s="210"/>
      <c r="N51" s="210"/>
      <c r="O51" s="211"/>
      <c r="P51" s="178" t="s">
        <v>56</v>
      </c>
      <c r="Q51" s="179"/>
      <c r="R51" s="180"/>
      <c r="S51" s="121" t="str">
        <f>IF(S50="","",VLOOKUP(S50,'シフト記号表（勤務時間帯）'!$C$4:$K$36,9,FALSE))</f>
        <v/>
      </c>
      <c r="T51" s="122" t="str">
        <f>IF(T50="","",VLOOKUP(T50,'シフト記号表（勤務時間帯）'!$C$4:$K$36,9,FALSE))</f>
        <v/>
      </c>
      <c r="U51" s="122" t="str">
        <f>IF(U50="","",VLOOKUP(U50,'シフト記号表（勤務時間帯）'!$C$4:$K$36,9,FALSE))</f>
        <v/>
      </c>
      <c r="V51" s="122" t="str">
        <f>IF(V50="","",VLOOKUP(V50,'シフト記号表（勤務時間帯）'!$C$4:$K$36,9,FALSE))</f>
        <v/>
      </c>
      <c r="W51" s="122" t="str">
        <f>IF(W50="","",VLOOKUP(W50,'シフト記号表（勤務時間帯）'!$C$4:$K$36,9,FALSE))</f>
        <v/>
      </c>
      <c r="X51" s="122" t="str">
        <f>IF(X50="","",VLOOKUP(X50,'シフト記号表（勤務時間帯）'!$C$4:$K$36,9,FALSE))</f>
        <v/>
      </c>
      <c r="Y51" s="123" t="str">
        <f>IF(Y50="","",VLOOKUP(Y50,'シフト記号表（勤務時間帯）'!$C$4:$K$36,9,FALSE))</f>
        <v/>
      </c>
      <c r="Z51" s="121" t="str">
        <f>IF(Z50="","",VLOOKUP(Z50,'シフト記号表（勤務時間帯）'!$C$4:$K$36,9,FALSE))</f>
        <v/>
      </c>
      <c r="AA51" s="122" t="str">
        <f>IF(AA50="","",VLOOKUP(AA50,'シフト記号表（勤務時間帯）'!$C$4:$K$36,9,FALSE))</f>
        <v/>
      </c>
      <c r="AB51" s="122" t="str">
        <f>IF(AB50="","",VLOOKUP(AB50,'シフト記号表（勤務時間帯）'!$C$4:$K$36,9,FALSE))</f>
        <v/>
      </c>
      <c r="AC51" s="122" t="str">
        <f>IF(AC50="","",VLOOKUP(AC50,'シフト記号表（勤務時間帯）'!$C$4:$K$36,9,FALSE))</f>
        <v/>
      </c>
      <c r="AD51" s="122" t="str">
        <f>IF(AD50="","",VLOOKUP(AD50,'シフト記号表（勤務時間帯）'!$C$4:$K$36,9,FALSE))</f>
        <v/>
      </c>
      <c r="AE51" s="122" t="str">
        <f>IF(AE50="","",VLOOKUP(AE50,'シフト記号表（勤務時間帯）'!$C$4:$K$36,9,FALSE))</f>
        <v/>
      </c>
      <c r="AF51" s="123" t="str">
        <f>IF(AF50="","",VLOOKUP(AF50,'シフト記号表（勤務時間帯）'!$C$4:$K$36,9,FALSE))</f>
        <v/>
      </c>
      <c r="AG51" s="121" t="str">
        <f>IF(AG50="","",VLOOKUP(AG50,'シフト記号表（勤務時間帯）'!$C$4:$K$36,9,FALSE))</f>
        <v/>
      </c>
      <c r="AH51" s="122" t="str">
        <f>IF(AH50="","",VLOOKUP(AH50,'シフト記号表（勤務時間帯）'!$C$4:$K$36,9,FALSE))</f>
        <v/>
      </c>
      <c r="AI51" s="122" t="str">
        <f>IF(AI50="","",VLOOKUP(AI50,'シフト記号表（勤務時間帯）'!$C$4:$K$36,9,FALSE))</f>
        <v/>
      </c>
      <c r="AJ51" s="122" t="str">
        <f>IF(AJ50="","",VLOOKUP(AJ50,'シフト記号表（勤務時間帯）'!$C$4:$K$36,9,FALSE))</f>
        <v/>
      </c>
      <c r="AK51" s="122" t="str">
        <f>IF(AK50="","",VLOOKUP(AK50,'シフト記号表（勤務時間帯）'!$C$4:$K$36,9,FALSE))</f>
        <v/>
      </c>
      <c r="AL51" s="122" t="str">
        <f>IF(AL50="","",VLOOKUP(AL50,'シフト記号表（勤務時間帯）'!$C$4:$K$36,9,FALSE))</f>
        <v/>
      </c>
      <c r="AM51" s="123" t="str">
        <f>IF(AM50="","",VLOOKUP(AM50,'シフト記号表（勤務時間帯）'!$C$4:$K$36,9,FALSE))</f>
        <v/>
      </c>
      <c r="AN51" s="121" t="str">
        <f>IF(AN50="","",VLOOKUP(AN50,'シフト記号表（勤務時間帯）'!$C$4:$K$36,9,FALSE))</f>
        <v/>
      </c>
      <c r="AO51" s="122" t="str">
        <f>IF(AO50="","",VLOOKUP(AO50,'シフト記号表（勤務時間帯）'!$C$4:$K$36,9,FALSE))</f>
        <v/>
      </c>
      <c r="AP51" s="122" t="str">
        <f>IF(AP50="","",VLOOKUP(AP50,'シフト記号表（勤務時間帯）'!$C$4:$K$36,9,FALSE))</f>
        <v/>
      </c>
      <c r="AQ51" s="122" t="str">
        <f>IF(AQ50="","",VLOOKUP(AQ50,'シフト記号表（勤務時間帯）'!$C$4:$K$36,9,FALSE))</f>
        <v/>
      </c>
      <c r="AR51" s="122" t="str">
        <f>IF(AR50="","",VLOOKUP(AR50,'シフト記号表（勤務時間帯）'!$C$4:$K$36,9,FALSE))</f>
        <v/>
      </c>
      <c r="AS51" s="122" t="str">
        <f>IF(AS50="","",VLOOKUP(AS50,'シフト記号表（勤務時間帯）'!$C$4:$K$36,9,FALSE))</f>
        <v/>
      </c>
      <c r="AT51" s="123" t="str">
        <f>IF(AT50="","",VLOOKUP(AT50,'シフト記号表（勤務時間帯）'!$C$4:$K$36,9,FALSE))</f>
        <v/>
      </c>
      <c r="AU51" s="121" t="str">
        <f>IF(AU50="","",VLOOKUP(AU50,'シフト記号表（勤務時間帯）'!$C$4:$K$36,9,FALSE))</f>
        <v/>
      </c>
      <c r="AV51" s="122" t="str">
        <f>IF(AV50="","",VLOOKUP(AV50,'シフト記号表（勤務時間帯）'!$C$4:$K$36,9,FALSE))</f>
        <v/>
      </c>
      <c r="AW51" s="123" t="str">
        <f>IF(AW50="","",VLOOKUP(AW50,'シフト記号表（勤務時間帯）'!$C$4:$K$36,9,FALSE))</f>
        <v/>
      </c>
      <c r="AX51" s="168"/>
      <c r="AY51" s="169"/>
      <c r="AZ51" s="170"/>
      <c r="BA51" s="171"/>
      <c r="BB51" s="175"/>
      <c r="BC51" s="176"/>
      <c r="BD51" s="176"/>
      <c r="BE51" s="176"/>
      <c r="BF51" s="176"/>
      <c r="BG51" s="177"/>
    </row>
    <row r="52" spans="1:60" ht="20.25" customHeight="1" thickBot="1" x14ac:dyDescent="0.45">
      <c r="B52" s="27"/>
      <c r="C52" s="31"/>
      <c r="D52" s="31"/>
      <c r="E52" s="31"/>
      <c r="F52" s="31"/>
      <c r="G52" s="31"/>
      <c r="H52" s="31"/>
      <c r="I52" s="31"/>
      <c r="J52" s="31"/>
      <c r="K52" s="31"/>
      <c r="L52" s="31"/>
      <c r="M52" s="31"/>
      <c r="N52" s="31"/>
      <c r="O52" s="31"/>
      <c r="P52" s="31"/>
      <c r="Q52" s="31"/>
      <c r="R52" s="32"/>
      <c r="S52" s="181"/>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3">
        <f>SUM(AX16:AY51)</f>
        <v>0</v>
      </c>
      <c r="AY52" s="184"/>
      <c r="AZ52" s="185">
        <f>SUM(AZ16:BA51)</f>
        <v>0</v>
      </c>
      <c r="BA52" s="186"/>
      <c r="BB52" s="187"/>
      <c r="BC52" s="188"/>
      <c r="BD52" s="188"/>
      <c r="BE52" s="188"/>
      <c r="BF52" s="188"/>
      <c r="BG52" s="189"/>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155" t="s">
        <v>78</v>
      </c>
      <c r="E56" s="155"/>
      <c r="F56" s="155" t="s">
        <v>79</v>
      </c>
      <c r="G56" s="155"/>
      <c r="H56" s="155"/>
      <c r="I56" s="15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156"/>
      <c r="E57" s="156"/>
      <c r="F57" s="156" t="s">
        <v>80</v>
      </c>
      <c r="G57" s="156"/>
      <c r="H57" s="156" t="s">
        <v>81</v>
      </c>
      <c r="I57" s="156"/>
      <c r="J57" s="1"/>
      <c r="K57" s="156" t="s">
        <v>80</v>
      </c>
      <c r="L57" s="156"/>
      <c r="M57" s="156" t="s">
        <v>81</v>
      </c>
      <c r="N57" s="15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157" t="s">
        <v>3</v>
      </c>
      <c r="E58" s="157"/>
      <c r="F58" s="153">
        <f>SUMIFS($AX$16:$AY$51,$C$16:$D$51,"介護支援専門員",$E$16:$F$51,"A")</f>
        <v>0</v>
      </c>
      <c r="G58" s="153"/>
      <c r="H58" s="154">
        <f>SUMIFS($AZ$16:$BA$51,$C$16:$D$51,"介護支援専門員",$E$16:$F$51,"A")</f>
        <v>0</v>
      </c>
      <c r="I58" s="154"/>
      <c r="J58" s="1"/>
      <c r="K58" s="162">
        <v>0</v>
      </c>
      <c r="L58" s="162"/>
      <c r="M58" s="165">
        <v>0</v>
      </c>
      <c r="N58" s="165"/>
      <c r="P58" s="166">
        <v>0</v>
      </c>
      <c r="Q58" s="167"/>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157" t="s">
        <v>4</v>
      </c>
      <c r="E59" s="157"/>
      <c r="F59" s="153">
        <f>SUMIFS($AX$16:$AY$51,$C$16:$D$51,"介護支援専門員",$E$16:$F$51,"B")</f>
        <v>0</v>
      </c>
      <c r="G59" s="153"/>
      <c r="H59" s="154">
        <f>SUMIFS($AZ$16:$BA$51,$C$16:$D$51,"介護支援専門員",$E$16:$F$51,"B")</f>
        <v>0</v>
      </c>
      <c r="I59" s="154"/>
      <c r="J59" s="1"/>
      <c r="K59" s="162">
        <v>0</v>
      </c>
      <c r="L59" s="162"/>
      <c r="M59" s="165">
        <v>0</v>
      </c>
      <c r="N59" s="165"/>
      <c r="P59" s="166">
        <v>0</v>
      </c>
      <c r="Q59" s="167"/>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157" t="s">
        <v>5</v>
      </c>
      <c r="E60" s="157"/>
      <c r="F60" s="153">
        <f>SUMIFS($AX$16:$AY$51,$C$16:$D$51,"介護支援専門員",$E$16:$F$51,"C")</f>
        <v>0</v>
      </c>
      <c r="G60" s="153"/>
      <c r="H60" s="154">
        <f>SUMIFS($AZ$16:$BA$51,$C$16:$D$51,"介護支援専門員",$E$16:$F$51,"C")</f>
        <v>0</v>
      </c>
      <c r="I60" s="154"/>
      <c r="J60" s="1"/>
      <c r="K60" s="162">
        <v>0</v>
      </c>
      <c r="L60" s="162"/>
      <c r="M60" s="163">
        <v>0</v>
      </c>
      <c r="N60" s="163"/>
      <c r="P60" s="151" t="s">
        <v>74</v>
      </c>
      <c r="Q60" s="152"/>
      <c r="R60" s="111"/>
      <c r="S60" s="110"/>
    </row>
    <row r="61" spans="1:60" ht="20.25" customHeight="1" x14ac:dyDescent="0.4">
      <c r="C61" s="1"/>
      <c r="D61" s="157" t="s">
        <v>6</v>
      </c>
      <c r="E61" s="157"/>
      <c r="F61" s="153">
        <f>SUMIFS($AX$16:$AY$51,$C$16:$D$51,"介護支援専門員",$E$16:$F$51,"D")</f>
        <v>0</v>
      </c>
      <c r="G61" s="153"/>
      <c r="H61" s="154">
        <f>SUMIFS($AZ$16:$BA$51,$C$16:$D$51,"介護支援専門員",$E$16:$F$51,"D")</f>
        <v>0</v>
      </c>
      <c r="I61" s="154"/>
      <c r="J61" s="1"/>
      <c r="K61" s="162">
        <v>0</v>
      </c>
      <c r="L61" s="162"/>
      <c r="M61" s="163">
        <v>0</v>
      </c>
      <c r="N61" s="163"/>
      <c r="P61" s="151" t="s">
        <v>74</v>
      </c>
      <c r="Q61" s="152"/>
      <c r="R61" s="111"/>
      <c r="S61" s="110"/>
    </row>
    <row r="62" spans="1:60" ht="20.25" customHeight="1" x14ac:dyDescent="0.4">
      <c r="C62" s="1"/>
      <c r="D62" s="157" t="s">
        <v>63</v>
      </c>
      <c r="E62" s="157"/>
      <c r="F62" s="153">
        <f>SUM(F58:G61)</f>
        <v>0</v>
      </c>
      <c r="G62" s="153"/>
      <c r="H62" s="154">
        <f>SUM(H58:I61)</f>
        <v>0</v>
      </c>
      <c r="I62" s="154"/>
      <c r="J62" s="1"/>
      <c r="K62" s="153">
        <f>SUM(K58:L61)</f>
        <v>0</v>
      </c>
      <c r="L62" s="153"/>
      <c r="M62" s="154">
        <f>SUM(M58:N61)</f>
        <v>0</v>
      </c>
      <c r="N62" s="154"/>
      <c r="P62" s="160">
        <f>SUM(P58:Q59)</f>
        <v>0</v>
      </c>
      <c r="Q62" s="16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157" t="s">
        <v>7</v>
      </c>
      <c r="V65" s="157"/>
      <c r="W65" s="157" t="s">
        <v>8</v>
      </c>
      <c r="X65" s="157"/>
      <c r="Y65" s="157"/>
      <c r="Z65" s="157"/>
    </row>
    <row r="66" spans="3:34" ht="20.25" customHeight="1" x14ac:dyDescent="0.4">
      <c r="C66" s="112"/>
      <c r="D66" s="1" t="s">
        <v>84</v>
      </c>
      <c r="E66" s="1"/>
      <c r="F66" s="1"/>
      <c r="G66" s="1"/>
      <c r="H66" s="1"/>
      <c r="I66" s="1" t="s">
        <v>86</v>
      </c>
      <c r="J66" s="1"/>
      <c r="K66" s="1"/>
      <c r="L66" s="1"/>
      <c r="M66" s="2"/>
      <c r="N66" s="1" t="s">
        <v>87</v>
      </c>
      <c r="O66" s="1"/>
      <c r="P66" s="1"/>
      <c r="Q66" s="1"/>
      <c r="R66" s="110"/>
      <c r="S66" s="110"/>
      <c r="U66" s="157" t="s">
        <v>3</v>
      </c>
      <c r="V66" s="157"/>
      <c r="W66" s="157" t="s">
        <v>107</v>
      </c>
      <c r="X66" s="157"/>
      <c r="Y66" s="157"/>
      <c r="Z66" s="157"/>
    </row>
    <row r="67" spans="3:34" ht="20.25" customHeight="1" x14ac:dyDescent="0.4">
      <c r="C67" s="111"/>
      <c r="D67" s="164">
        <f>M62</f>
        <v>0</v>
      </c>
      <c r="E67" s="157"/>
      <c r="F67" s="157"/>
      <c r="G67" s="157"/>
      <c r="H67" s="107" t="s">
        <v>64</v>
      </c>
      <c r="I67" s="157">
        <f>$AW$5</f>
        <v>40</v>
      </c>
      <c r="J67" s="157"/>
      <c r="K67" s="157"/>
      <c r="L67" s="157"/>
      <c r="M67" s="107" t="s">
        <v>65</v>
      </c>
      <c r="N67" s="158">
        <f>ROUNDDOWN(D67/I67,1)</f>
        <v>0</v>
      </c>
      <c r="O67" s="158"/>
      <c r="P67" s="158"/>
      <c r="Q67" s="158"/>
      <c r="R67" s="111"/>
      <c r="S67" s="111"/>
      <c r="U67" s="157" t="s">
        <v>4</v>
      </c>
      <c r="V67" s="157"/>
      <c r="W67" s="157" t="s">
        <v>108</v>
      </c>
      <c r="X67" s="157"/>
      <c r="Y67" s="157"/>
      <c r="Z67" s="157"/>
    </row>
    <row r="68" spans="3:34" ht="20.25" customHeight="1" x14ac:dyDescent="0.4">
      <c r="C68" s="111"/>
      <c r="D68" s="1"/>
      <c r="E68" s="1"/>
      <c r="F68" s="1"/>
      <c r="G68" s="1"/>
      <c r="H68" s="1"/>
      <c r="I68" s="1"/>
      <c r="J68" s="1"/>
      <c r="K68" s="1"/>
      <c r="L68" s="1"/>
      <c r="M68" s="2"/>
      <c r="N68" s="1" t="s">
        <v>147</v>
      </c>
      <c r="O68" s="1"/>
      <c r="P68" s="1"/>
      <c r="Q68" s="1"/>
      <c r="R68" s="111"/>
      <c r="S68" s="111"/>
      <c r="U68" s="157" t="s">
        <v>5</v>
      </c>
      <c r="V68" s="157"/>
      <c r="W68" s="157" t="s">
        <v>109</v>
      </c>
      <c r="X68" s="157"/>
      <c r="Y68" s="157"/>
      <c r="Z68" s="157"/>
    </row>
    <row r="69" spans="3:34" ht="20.25" customHeight="1" x14ac:dyDescent="0.4">
      <c r="C69" s="111"/>
      <c r="D69" s="1" t="s">
        <v>166</v>
      </c>
      <c r="E69" s="1"/>
      <c r="F69" s="1"/>
      <c r="G69" s="1"/>
      <c r="H69" s="1"/>
      <c r="I69" s="1"/>
      <c r="J69" s="1"/>
      <c r="K69" s="1"/>
      <c r="L69" s="1"/>
      <c r="M69" s="2"/>
      <c r="N69" s="1"/>
      <c r="O69" s="1"/>
      <c r="P69" s="1"/>
      <c r="Q69" s="1"/>
      <c r="R69" s="111"/>
      <c r="S69" s="111"/>
      <c r="U69" s="157" t="s">
        <v>6</v>
      </c>
      <c r="V69" s="157"/>
      <c r="W69" s="157" t="s">
        <v>145</v>
      </c>
      <c r="X69" s="157"/>
      <c r="Y69" s="157"/>
      <c r="Z69" s="157"/>
    </row>
    <row r="70" spans="3:34" ht="20.25" customHeight="1" x14ac:dyDescent="0.4">
      <c r="C70" s="111"/>
      <c r="D70" s="1" t="s">
        <v>92</v>
      </c>
      <c r="E70" s="1"/>
      <c r="F70" s="1"/>
      <c r="G70" s="1"/>
      <c r="H70" s="1"/>
      <c r="I70" s="1"/>
      <c r="J70" s="1"/>
      <c r="K70" s="1"/>
      <c r="L70" s="1"/>
      <c r="M70" s="2"/>
      <c r="N70" s="155"/>
      <c r="O70" s="155"/>
      <c r="P70" s="155"/>
      <c r="Q70" s="155"/>
      <c r="R70" s="111"/>
      <c r="S70" s="111"/>
    </row>
    <row r="71" spans="3:34" ht="20.25" customHeight="1" x14ac:dyDescent="0.4">
      <c r="C71" s="111"/>
      <c r="D71" s="10" t="s">
        <v>88</v>
      </c>
      <c r="I71" s="1" t="s">
        <v>91</v>
      </c>
      <c r="N71" s="156" t="s">
        <v>63</v>
      </c>
      <c r="O71" s="156"/>
      <c r="P71" s="156"/>
      <c r="Q71" s="156"/>
      <c r="R71" s="111"/>
      <c r="S71" s="117" t="s">
        <v>181</v>
      </c>
      <c r="T71" s="118"/>
      <c r="U71" s="118"/>
      <c r="V71" s="118"/>
    </row>
    <row r="72" spans="3:34" ht="20.25" customHeight="1" x14ac:dyDescent="0.4">
      <c r="C72" s="111"/>
      <c r="D72" s="157">
        <f>P62</f>
        <v>0</v>
      </c>
      <c r="E72" s="157"/>
      <c r="F72" s="157"/>
      <c r="G72" s="157"/>
      <c r="H72" s="107" t="s">
        <v>171</v>
      </c>
      <c r="I72" s="158">
        <f>N67</f>
        <v>0</v>
      </c>
      <c r="J72" s="158"/>
      <c r="K72" s="158"/>
      <c r="L72" s="158"/>
      <c r="M72" s="107" t="s">
        <v>65</v>
      </c>
      <c r="N72" s="159">
        <f>ROUNDDOWN(D72+I72,1)</f>
        <v>0</v>
      </c>
      <c r="O72" s="159"/>
      <c r="P72" s="159"/>
      <c r="Q72" s="159"/>
      <c r="R72" s="111"/>
      <c r="S72" s="150" t="str">
        <f>IF(BA9="","",ROUNDUP(BA9/35,0))</f>
        <v/>
      </c>
      <c r="T72" s="150"/>
      <c r="U72" s="150"/>
      <c r="V72" s="150"/>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AZ28:BA29"/>
    <mergeCell ref="AZ30:BA31"/>
    <mergeCell ref="AZ32:BA33"/>
    <mergeCell ref="AZ34:BA35"/>
    <mergeCell ref="AX42:AY43"/>
    <mergeCell ref="AZ42:BA43"/>
    <mergeCell ref="AX38:AY39"/>
    <mergeCell ref="AZ38:BA39"/>
    <mergeCell ref="AX46:AY47"/>
    <mergeCell ref="AZ46:BA4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38:BG39"/>
    <mergeCell ref="P39:R39"/>
    <mergeCell ref="B36:B37"/>
    <mergeCell ref="C36:D37"/>
    <mergeCell ref="E36:F37"/>
    <mergeCell ref="G36:K37"/>
    <mergeCell ref="L36:O37"/>
    <mergeCell ref="P36:R36"/>
    <mergeCell ref="AX36:AY37"/>
    <mergeCell ref="AZ36:BA37"/>
    <mergeCell ref="BB36:BG37"/>
    <mergeCell ref="P37:R3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23">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S18:AW18">
      <formula1>$C$4:$C$36</formula1>
    </dataValidation>
    <dataValidation type="list" allowBlank="1" showInputMessage="1" showErrorMessage="1" sqref="S20:AW20">
      <formula1>$C$4:$C$36</formula1>
    </dataValidation>
    <dataValidation type="list" allowBlank="1" showInputMessage="1" showErrorMessage="1" sqref="S22:AW22">
      <formula1>$C$4:$C$36</formula1>
    </dataValidation>
    <dataValidation type="list" allowBlank="1" showInputMessage="1" showErrorMessage="1" sqref="S24:AW24">
      <formula1>$C$4:$C$36</formula1>
    </dataValidation>
    <dataValidation type="list" allowBlank="1" showInputMessage="1" showErrorMessage="1" sqref="S26:AW26">
      <formula1>$C$4:$C$36</formula1>
    </dataValidation>
    <dataValidation type="list" allowBlank="1" showInputMessage="1" showErrorMessage="1" sqref="S28:AW28">
      <formula1>$C$4:$C$36</formula1>
    </dataValidation>
    <dataValidation type="list" allowBlank="1" showInputMessage="1" showErrorMessage="1" sqref="S30:AW30">
      <formula1>$C$4:$C$36</formula1>
    </dataValidation>
    <dataValidation type="list" allowBlank="1" showInputMessage="1" showErrorMessage="1" sqref="S32:AW32">
      <formula1>$C$4:$C$36</formula1>
    </dataValidation>
    <dataValidation type="list" allowBlank="1" showInputMessage="1" showErrorMessage="1" sqref="S34:AW34">
      <formula1>$C$4:$C$36</formula1>
    </dataValidation>
    <dataValidation type="list" allowBlank="1" showInputMessage="1" showErrorMessage="1" sqref="S36:AW36">
      <formula1>$C$4:$C$36</formula1>
    </dataValidation>
    <dataValidation type="list" allowBlank="1" showInputMessage="1" showErrorMessage="1" sqref="S38:AW38">
      <formula1>$C$4:$C$36</formula1>
    </dataValidation>
    <dataValidation type="list" allowBlank="1" showInputMessage="1" showErrorMessage="1" sqref="S40:AW40">
      <formula1>$C$4:$C$36</formula1>
    </dataValidation>
    <dataValidation type="list" allowBlank="1" showInputMessage="1" showErrorMessage="1" sqref="S42:AW42">
      <formula1>$C$4:$C$36</formula1>
    </dataValidation>
    <dataValidation type="list" allowBlank="1" showInputMessage="1" showErrorMessage="1" sqref="S44:AW44">
      <formula1>$C$4:$C$36</formula1>
    </dataValidation>
    <dataValidation type="list" allowBlank="1" showInputMessage="1" showErrorMessage="1" sqref="S46:AW46">
      <formula1>$C$4:$C$36</formula1>
    </dataValidation>
    <dataValidation type="list" allowBlank="1" showInputMessage="1" showErrorMessage="1" sqref="S48:AW48">
      <formula1>$C$4:$C$36</formula1>
    </dataValidation>
    <dataValidation type="list" allowBlank="1" showInputMessage="1" showErrorMessage="1" sqref="S50:AW50">
      <formula1>$C$4:$C$36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'シフト記号表（勤務時間帯）'!$C$4:$C$36</xm:f>
          </x14:formula1>
          <xm:sqref>S16:AW16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36"/>
  <sheetViews>
    <sheetView view="pageBreakPreview" zoomScaleNormal="100" zoomScaleSheetLayoutView="100" workbookViewId="0">
      <selection activeCell="A33" sqref="A33:XFD33"/>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6" si="1">(G32-E32-I32)*24</f>
        <v>0</v>
      </c>
    </row>
    <row r="33" spans="2:13" x14ac:dyDescent="0.4">
      <c r="B33" s="144"/>
      <c r="C33" s="145" t="s">
        <v>49</v>
      </c>
      <c r="D33" s="144" t="s">
        <v>71</v>
      </c>
      <c r="E33" s="146"/>
      <c r="F33" s="144" t="s">
        <v>50</v>
      </c>
      <c r="G33" s="146"/>
      <c r="H33" s="147" t="s">
        <v>17</v>
      </c>
      <c r="I33" s="146"/>
      <c r="J33" s="148" t="s">
        <v>21</v>
      </c>
      <c r="K33" s="99">
        <f t="shared" ref="K33" si="2">(G33-E33-I33)*24</f>
        <v>0</v>
      </c>
    </row>
    <row r="34" spans="2:13" x14ac:dyDescent="0.4">
      <c r="B34" s="144"/>
      <c r="C34" s="145" t="s">
        <v>194</v>
      </c>
      <c r="D34" s="144" t="s">
        <v>71</v>
      </c>
      <c r="E34" s="146"/>
      <c r="F34" s="144" t="s">
        <v>50</v>
      </c>
      <c r="G34" s="146"/>
      <c r="H34" s="147" t="s">
        <v>17</v>
      </c>
      <c r="I34" s="146"/>
      <c r="J34" s="148" t="s">
        <v>21</v>
      </c>
      <c r="K34" s="99">
        <f t="shared" si="1"/>
        <v>0</v>
      </c>
      <c r="M34" s="29" t="s">
        <v>196</v>
      </c>
    </row>
    <row r="35" spans="2:13" x14ac:dyDescent="0.4">
      <c r="B35" s="144"/>
      <c r="C35" s="145" t="s">
        <v>195</v>
      </c>
      <c r="D35" s="144" t="s">
        <v>71</v>
      </c>
      <c r="E35" s="146"/>
      <c r="F35" s="144" t="s">
        <v>50</v>
      </c>
      <c r="G35" s="146"/>
      <c r="H35" s="147" t="s">
        <v>17</v>
      </c>
      <c r="I35" s="146"/>
      <c r="J35" s="148" t="s">
        <v>21</v>
      </c>
      <c r="K35" s="99">
        <f t="shared" si="1"/>
        <v>0</v>
      </c>
      <c r="M35" s="29" t="s">
        <v>196</v>
      </c>
    </row>
    <row r="36" spans="2:13" x14ac:dyDescent="0.4">
      <c r="B36" s="144"/>
      <c r="C36" s="145" t="s">
        <v>73</v>
      </c>
      <c r="D36" s="144" t="s">
        <v>71</v>
      </c>
      <c r="E36" s="146"/>
      <c r="F36" s="144" t="s">
        <v>50</v>
      </c>
      <c r="G36" s="146"/>
      <c r="H36" s="147" t="s">
        <v>17</v>
      </c>
      <c r="I36" s="146"/>
      <c r="J36" s="148" t="s">
        <v>21</v>
      </c>
      <c r="K36" s="99">
        <f t="shared" si="1"/>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【記載例】居宅介護支援</vt:lpstr>
      <vt:lpstr>【記載例】シフト記号表（勤務時間帯）</vt:lpstr>
      <vt:lpstr>介護予防支援</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介護予防支援!Print_Area</vt:lpstr>
      <vt:lpstr>記入方法!Print_Area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2023-08-30T07:08:26Z</cp:lastPrinted>
  <dcterms:created xsi:type="dcterms:W3CDTF">2020-01-14T23:44:41Z</dcterms:created>
  <dcterms:modified xsi:type="dcterms:W3CDTF">2024-08-29T00:47:40Z</dcterms:modified>
</cp:coreProperties>
</file>