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勤務形態一覧表\"/>
    </mc:Choice>
  </mc:AlternateContent>
  <bookViews>
    <workbookView xWindow="765" yWindow="765" windowWidth="17010" windowHeight="11235" tabRatio="721"/>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【記載例】定期巡回・随時対応型!$A$1:$BH$116</definedName>
    <definedName name="_xlnm.Print_Area" localSheetId="3">'シフト記号表（勤務時間帯）'!$A$1:$U$38</definedName>
    <definedName name="_xlnm.Print_Area" localSheetId="4">記入方法!$A$1:$Q$80</definedName>
    <definedName name="_xlnm.Print_Area" localSheetId="2">定期巡回・随時対応型!$A$1:$BH$116</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1" i="7" l="1"/>
  <c r="AL21" i="7"/>
  <c r="AH105" i="1" l="1"/>
  <c r="AF105" i="1"/>
  <c r="T105" i="1"/>
  <c r="P105" i="1"/>
  <c r="N105" i="1"/>
  <c r="AH105" i="7"/>
  <c r="AF105" i="7"/>
  <c r="T105" i="7"/>
  <c r="P105" i="7"/>
  <c r="N105" i="7"/>
  <c r="AA103" i="1" l="1"/>
  <c r="AH100" i="1"/>
  <c r="AD100" i="1"/>
  <c r="AH100" i="7"/>
  <c r="AD100" i="7"/>
  <c r="AD110" i="1" l="1"/>
  <c r="L110" i="1"/>
  <c r="G110" i="1"/>
  <c r="Q110" i="1" s="1"/>
  <c r="AD109" i="1"/>
  <c r="Y109" i="1"/>
  <c r="L109" i="1"/>
  <c r="G109" i="1"/>
  <c r="AD110" i="7"/>
  <c r="AD109" i="7"/>
  <c r="Y109" i="7"/>
  <c r="L110" i="7"/>
  <c r="L109" i="7"/>
  <c r="G109" i="7"/>
  <c r="Y110" i="1" l="1"/>
  <c r="AI110" i="1" s="1"/>
  <c r="AC104" i="1"/>
  <c r="AA104" i="1"/>
  <c r="AA105" i="1" s="1"/>
  <c r="AC103" i="1"/>
  <c r="AC104" i="7"/>
  <c r="Y110" i="7" s="1"/>
  <c r="AI110" i="7" s="1"/>
  <c r="AA104" i="7"/>
  <c r="AA103" i="7"/>
  <c r="AC103" i="7"/>
  <c r="AC105" i="7" l="1"/>
  <c r="AA105" i="7"/>
  <c r="AC105" i="1"/>
  <c r="AY11" i="7"/>
  <c r="K104" i="1"/>
  <c r="I104" i="1"/>
  <c r="K103" i="1"/>
  <c r="I103" i="1"/>
  <c r="K102" i="1"/>
  <c r="I102" i="1"/>
  <c r="K101" i="1"/>
  <c r="I101" i="1"/>
  <c r="K104" i="7"/>
  <c r="K102" i="7"/>
  <c r="I104" i="7"/>
  <c r="I102" i="7"/>
  <c r="AY11" i="1" l="1"/>
  <c r="L115" i="1"/>
  <c r="G115" i="1"/>
  <c r="K105" i="1"/>
  <c r="I105" i="1"/>
  <c r="B46"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B44"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Q115" i="1" l="1"/>
  <c r="AO115" i="1" s="1"/>
  <c r="AY44" i="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B46"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B44" i="7"/>
  <c r="AX47" i="7"/>
  <c r="AW47" i="7"/>
  <c r="AV47" i="7"/>
  <c r="AU47" i="7"/>
  <c r="AR47" i="7"/>
  <c r="AQ47" i="7"/>
  <c r="AM47" i="7"/>
  <c r="AK47" i="7"/>
  <c r="AJ47" i="7"/>
  <c r="AI47" i="7"/>
  <c r="AE47" i="7"/>
  <c r="AD47" i="7"/>
  <c r="AC47" i="7"/>
  <c r="AA47" i="7"/>
  <c r="W47" i="7"/>
  <c r="V47" i="7"/>
  <c r="AX49" i="7"/>
  <c r="AW49" i="7"/>
  <c r="AV49" i="7"/>
  <c r="AT49" i="7"/>
  <c r="AR49" i="7"/>
  <c r="AQ49" i="7"/>
  <c r="AP49" i="7"/>
  <c r="AL49" i="7"/>
  <c r="AK49" i="7"/>
  <c r="AJ49" i="7"/>
  <c r="AH49" i="7"/>
  <c r="AD49" i="7"/>
  <c r="AC49" i="7"/>
  <c r="Z49" i="7"/>
  <c r="W49" i="7"/>
  <c r="V49" i="7"/>
  <c r="AX51" i="7"/>
  <c r="AW51" i="7"/>
  <c r="AV51" i="7"/>
  <c r="AR51" i="7"/>
  <c r="AQ51" i="7"/>
  <c r="AK51" i="7"/>
  <c r="AJ51" i="7"/>
  <c r="AD51" i="7"/>
  <c r="AC51" i="7"/>
  <c r="W51" i="7"/>
  <c r="V51" i="7"/>
  <c r="AX53" i="7"/>
  <c r="AW53" i="7"/>
  <c r="AV53" i="7"/>
  <c r="AT53" i="7"/>
  <c r="AS53" i="7"/>
  <c r="AR53" i="7"/>
  <c r="AN53" i="7"/>
  <c r="AM53" i="7"/>
  <c r="AL53" i="7"/>
  <c r="AJ53" i="7"/>
  <c r="AF53" i="7"/>
  <c r="AE53" i="7"/>
  <c r="AB53" i="7"/>
  <c r="Y53" i="7"/>
  <c r="X53" i="7"/>
  <c r="T53" i="7"/>
  <c r="AX55" i="7"/>
  <c r="AW55" i="7"/>
  <c r="AV55" i="7"/>
  <c r="AU55" i="7"/>
  <c r="AT55" i="7"/>
  <c r="AS55" i="7"/>
  <c r="AQ55" i="7"/>
  <c r="AM55" i="7"/>
  <c r="AL55" i="7"/>
  <c r="AI55" i="7"/>
  <c r="AF55" i="7"/>
  <c r="AE55" i="7"/>
  <c r="AA55" i="7"/>
  <c r="Y55" i="7"/>
  <c r="X55" i="7"/>
  <c r="W55" i="7"/>
  <c r="AX57" i="7"/>
  <c r="AW57" i="7"/>
  <c r="AV57" i="7"/>
  <c r="AT57" i="7"/>
  <c r="AS57" i="7"/>
  <c r="AM57" i="7"/>
  <c r="AL57" i="7"/>
  <c r="AF57" i="7"/>
  <c r="AE57" i="7"/>
  <c r="Y57" i="7"/>
  <c r="X57" i="7"/>
  <c r="AX59" i="7"/>
  <c r="AW59" i="7"/>
  <c r="AV59" i="7"/>
  <c r="AS59" i="7"/>
  <c r="AR59" i="7"/>
  <c r="AQ59" i="7"/>
  <c r="AO59" i="7"/>
  <c r="AK59" i="7"/>
  <c r="AJ59" i="7"/>
  <c r="AG59" i="7"/>
  <c r="AD59" i="7"/>
  <c r="AC59" i="7"/>
  <c r="Y59" i="7"/>
  <c r="W59" i="7"/>
  <c r="V59" i="7"/>
  <c r="U59" i="7"/>
  <c r="AX61" i="7"/>
  <c r="AW61" i="7"/>
  <c r="AV61" i="7"/>
  <c r="AR61" i="7"/>
  <c r="AQ61" i="7"/>
  <c r="AN61" i="7"/>
  <c r="AK61" i="7"/>
  <c r="AJ61" i="7"/>
  <c r="AF61" i="7"/>
  <c r="AD61" i="7"/>
  <c r="AC61" i="7"/>
  <c r="AB61" i="7"/>
  <c r="X61" i="7"/>
  <c r="W61" i="7"/>
  <c r="V61" i="7"/>
  <c r="T61" i="7"/>
  <c r="AX63" i="7"/>
  <c r="AW63" i="7"/>
  <c r="AV63" i="7"/>
  <c r="AR63" i="7"/>
  <c r="AQ63" i="7"/>
  <c r="AK63" i="7"/>
  <c r="AJ63" i="7"/>
  <c r="AD63" i="7"/>
  <c r="AC63" i="7"/>
  <c r="W63" i="7"/>
  <c r="V63" i="7"/>
  <c r="AX65" i="7"/>
  <c r="AW65" i="7"/>
  <c r="AV65" i="7"/>
  <c r="AT65" i="7"/>
  <c r="AS65" i="7"/>
  <c r="AP65" i="7"/>
  <c r="AM65" i="7"/>
  <c r="AL65" i="7"/>
  <c r="AH65" i="7"/>
  <c r="AF65" i="7"/>
  <c r="AE65" i="7"/>
  <c r="AD65" i="7"/>
  <c r="Z65" i="7"/>
  <c r="Y65" i="7"/>
  <c r="X65" i="7"/>
  <c r="V65" i="7"/>
  <c r="AX67" i="7"/>
  <c r="AW67" i="7"/>
  <c r="AV67" i="7"/>
  <c r="AT67" i="7"/>
  <c r="AS67" i="7"/>
  <c r="AO67" i="7"/>
  <c r="AM67" i="7"/>
  <c r="AL67" i="7"/>
  <c r="AK67" i="7"/>
  <c r="AG67" i="7"/>
  <c r="AF67" i="7"/>
  <c r="AE67" i="7"/>
  <c r="AC67" i="7"/>
  <c r="Y67" i="7"/>
  <c r="X67" i="7"/>
  <c r="U67" i="7"/>
  <c r="AX69" i="7"/>
  <c r="AW69" i="7"/>
  <c r="AV69" i="7"/>
  <c r="AT69" i="7"/>
  <c r="AS69" i="7"/>
  <c r="AM69" i="7"/>
  <c r="AL69" i="7"/>
  <c r="AF69" i="7"/>
  <c r="AE69" i="7"/>
  <c r="Y69" i="7"/>
  <c r="X69" i="7"/>
  <c r="AX71" i="7"/>
  <c r="AW71" i="7"/>
  <c r="AV71" i="7"/>
  <c r="AU71" i="7"/>
  <c r="AQ71" i="7"/>
  <c r="AP71" i="7"/>
  <c r="AM71" i="7"/>
  <c r="AJ71" i="7"/>
  <c r="AI71" i="7"/>
  <c r="AE71" i="7"/>
  <c r="AC71" i="7"/>
  <c r="AB71" i="7"/>
  <c r="AA71" i="7"/>
  <c r="W71" i="7"/>
  <c r="V71" i="7"/>
  <c r="U71" i="7"/>
  <c r="AX73" i="7"/>
  <c r="AW73" i="7"/>
  <c r="AV73" i="7"/>
  <c r="AT73" i="7"/>
  <c r="AS73" i="7"/>
  <c r="AP73" i="7"/>
  <c r="AM73" i="7"/>
  <c r="AL73" i="7"/>
  <c r="AH73" i="7"/>
  <c r="AF73" i="7"/>
  <c r="AE73" i="7"/>
  <c r="AD73" i="7"/>
  <c r="Z73" i="7"/>
  <c r="Y73" i="7"/>
  <c r="X73" i="7"/>
  <c r="V73" i="7"/>
  <c r="AX75" i="7"/>
  <c r="AW75" i="7"/>
  <c r="AV75" i="7"/>
  <c r="AS75" i="7"/>
  <c r="AR75" i="7"/>
  <c r="AO75" i="7"/>
  <c r="AK75" i="7"/>
  <c r="AH75" i="7"/>
  <c r="AG75" i="7"/>
  <c r="AD75" i="7"/>
  <c r="AC75" i="7"/>
  <c r="AA75" i="7"/>
  <c r="Y75" i="7"/>
  <c r="W75" i="7"/>
  <c r="U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1" i="7" s="1"/>
  <c r="K9" i="4"/>
  <c r="AS49" i="7" s="1"/>
  <c r="K8" i="4"/>
  <c r="AT47" i="7" s="1"/>
  <c r="K7" i="4"/>
  <c r="AT71" i="7" s="1"/>
  <c r="AB69" i="7" l="1"/>
  <c r="AN69" i="7"/>
  <c r="AE63" i="7"/>
  <c r="AD57" i="7"/>
  <c r="AP57" i="7"/>
  <c r="Y51" i="7"/>
  <c r="AO51" i="7"/>
  <c r="V75" i="7"/>
  <c r="Z75" i="7"/>
  <c r="AL75" i="7"/>
  <c r="AP75" i="7"/>
  <c r="AT75" i="7"/>
  <c r="W73" i="7"/>
  <c r="AA73" i="7"/>
  <c r="AI73" i="7"/>
  <c r="AQ73" i="7"/>
  <c r="AU73" i="7"/>
  <c r="T71" i="7"/>
  <c r="X71" i="7"/>
  <c r="AF71" i="7"/>
  <c r="AN71" i="7"/>
  <c r="AR71" i="7"/>
  <c r="U69" i="7"/>
  <c r="AC69" i="7"/>
  <c r="AG69" i="7"/>
  <c r="AK69" i="7"/>
  <c r="AO69" i="7"/>
  <c r="V67" i="7"/>
  <c r="Z67" i="7"/>
  <c r="AD67" i="7"/>
  <c r="AH67" i="7"/>
  <c r="AP67" i="7"/>
  <c r="W65" i="7"/>
  <c r="AA65" i="7"/>
  <c r="AI65" i="7"/>
  <c r="AQ65" i="7"/>
  <c r="AU65" i="7"/>
  <c r="T63" i="7"/>
  <c r="X63" i="7"/>
  <c r="AB63" i="7"/>
  <c r="AF63" i="7"/>
  <c r="AN63" i="7"/>
  <c r="U61" i="7"/>
  <c r="Y61" i="7"/>
  <c r="AG61" i="7"/>
  <c r="AO61" i="7"/>
  <c r="AS61" i="7"/>
  <c r="Z59" i="7"/>
  <c r="AH59" i="7"/>
  <c r="AL59" i="7"/>
  <c r="AP59" i="7"/>
  <c r="AT59" i="7"/>
  <c r="W57" i="7"/>
  <c r="AA57" i="7"/>
  <c r="AI57" i="7"/>
  <c r="AQ57" i="7"/>
  <c r="AU57" i="7"/>
  <c r="T55" i="7"/>
  <c r="AB55" i="7"/>
  <c r="AJ55" i="7"/>
  <c r="AN55" i="7"/>
  <c r="AR55" i="7"/>
  <c r="U53" i="7"/>
  <c r="AC53" i="7"/>
  <c r="AG53" i="7"/>
  <c r="AK53" i="7"/>
  <c r="AO53" i="7"/>
  <c r="Z51" i="7"/>
  <c r="AH51" i="7"/>
  <c r="AL51" i="7"/>
  <c r="AP51" i="7"/>
  <c r="AT51" i="7"/>
  <c r="AA49" i="7"/>
  <c r="AE49" i="7"/>
  <c r="AI49" i="7"/>
  <c r="AM49" i="7"/>
  <c r="AU49" i="7"/>
  <c r="T47" i="7"/>
  <c r="X47" i="7"/>
  <c r="AB47" i="7"/>
  <c r="AF47" i="7"/>
  <c r="AN47" i="7"/>
  <c r="AJ69" i="7"/>
  <c r="AA63" i="7"/>
  <c r="AM63" i="7"/>
  <c r="V57" i="7"/>
  <c r="AH57" i="7"/>
  <c r="AG51" i="7"/>
  <c r="AE75" i="7"/>
  <c r="AI75" i="7"/>
  <c r="AM75" i="7"/>
  <c r="AQ75" i="7"/>
  <c r="AU75" i="7"/>
  <c r="T73" i="7"/>
  <c r="AB73" i="7"/>
  <c r="AJ73" i="7"/>
  <c r="AN73" i="7"/>
  <c r="AR73" i="7"/>
  <c r="Y71" i="7"/>
  <c r="AG71" i="7"/>
  <c r="AK71" i="7"/>
  <c r="AO71" i="7"/>
  <c r="AS71" i="7"/>
  <c r="V69" i="7"/>
  <c r="Z69" i="7"/>
  <c r="AD69" i="7"/>
  <c r="AH69" i="7"/>
  <c r="AP69" i="7"/>
  <c r="W67" i="7"/>
  <c r="AA67" i="7"/>
  <c r="AI67" i="7"/>
  <c r="AQ67" i="7"/>
  <c r="AU67" i="7"/>
  <c r="T65" i="7"/>
  <c r="AB65" i="7"/>
  <c r="AJ65" i="7"/>
  <c r="AN65" i="7"/>
  <c r="AR65" i="7"/>
  <c r="U63" i="7"/>
  <c r="Y63" i="7"/>
  <c r="AG63" i="7"/>
  <c r="AO63" i="7"/>
  <c r="AS63" i="7"/>
  <c r="Z61" i="7"/>
  <c r="AH61" i="7"/>
  <c r="AL61" i="7"/>
  <c r="AP61" i="7"/>
  <c r="AT61" i="7"/>
  <c r="AA59" i="7"/>
  <c r="AE59" i="7"/>
  <c r="AI59" i="7"/>
  <c r="AM59" i="7"/>
  <c r="AU59" i="7"/>
  <c r="T57" i="7"/>
  <c r="AB57" i="7"/>
  <c r="AJ57" i="7"/>
  <c r="AN57" i="7"/>
  <c r="AR57" i="7"/>
  <c r="U55" i="7"/>
  <c r="AC55" i="7"/>
  <c r="AG55" i="7"/>
  <c r="AK55" i="7"/>
  <c r="AO55" i="7"/>
  <c r="V53" i="7"/>
  <c r="Z53" i="7"/>
  <c r="AD53" i="7"/>
  <c r="AH53" i="7"/>
  <c r="AP53" i="7"/>
  <c r="AA51" i="7"/>
  <c r="AE51" i="7"/>
  <c r="AI51" i="7"/>
  <c r="AM51" i="7"/>
  <c r="AU51" i="7"/>
  <c r="T49" i="7"/>
  <c r="X49" i="7"/>
  <c r="AB49" i="7"/>
  <c r="AF49" i="7"/>
  <c r="AN49" i="7"/>
  <c r="U47" i="7"/>
  <c r="Y47" i="7"/>
  <c r="AG47" i="7"/>
  <c r="AO47" i="7"/>
  <c r="AS47" i="7"/>
  <c r="T69" i="7"/>
  <c r="AR69" i="7"/>
  <c r="AI63" i="7"/>
  <c r="AU63" i="7"/>
  <c r="Z57" i="7"/>
  <c r="U51" i="7"/>
  <c r="AS51" i="7"/>
  <c r="X75" i="7"/>
  <c r="AB75" i="7"/>
  <c r="AF75" i="7"/>
  <c r="AJ75" i="7"/>
  <c r="AN75" i="7"/>
  <c r="U73" i="7"/>
  <c r="AC73" i="7"/>
  <c r="AG73" i="7"/>
  <c r="AK73" i="7"/>
  <c r="AO73" i="7"/>
  <c r="Z71" i="7"/>
  <c r="AD71" i="7"/>
  <c r="AH71" i="7"/>
  <c r="AL71" i="7"/>
  <c r="W69" i="7"/>
  <c r="AA69" i="7"/>
  <c r="AI69" i="7"/>
  <c r="AQ69" i="7"/>
  <c r="AU69" i="7"/>
  <c r="T67" i="7"/>
  <c r="AB67" i="7"/>
  <c r="AJ67" i="7"/>
  <c r="AN67" i="7"/>
  <c r="AR67" i="7"/>
  <c r="U65" i="7"/>
  <c r="AC65" i="7"/>
  <c r="AG65" i="7"/>
  <c r="AK65" i="7"/>
  <c r="AO65" i="7"/>
  <c r="Z63" i="7"/>
  <c r="AH63" i="7"/>
  <c r="AL63" i="7"/>
  <c r="AP63" i="7"/>
  <c r="AT63" i="7"/>
  <c r="AA61" i="7"/>
  <c r="AE61" i="7"/>
  <c r="AI61" i="7"/>
  <c r="AM61" i="7"/>
  <c r="AU61" i="7"/>
  <c r="T59" i="7"/>
  <c r="X59" i="7"/>
  <c r="AB59" i="7"/>
  <c r="AF59" i="7"/>
  <c r="AN59" i="7"/>
  <c r="U57" i="7"/>
  <c r="AC57" i="7"/>
  <c r="AG57" i="7"/>
  <c r="AK57" i="7"/>
  <c r="AO57" i="7"/>
  <c r="V55" i="7"/>
  <c r="Z55" i="7"/>
  <c r="AD55" i="7"/>
  <c r="AH55" i="7"/>
  <c r="AP55" i="7"/>
  <c r="W53" i="7"/>
  <c r="AA53" i="7"/>
  <c r="AI53" i="7"/>
  <c r="AQ53" i="7"/>
  <c r="AU53" i="7"/>
  <c r="T51" i="7"/>
  <c r="X51" i="7"/>
  <c r="AB51" i="7"/>
  <c r="AF51" i="7"/>
  <c r="U49" i="7"/>
  <c r="Y49" i="7"/>
  <c r="AG49" i="7"/>
  <c r="AO49" i="7"/>
  <c r="Z47" i="7"/>
  <c r="AH47" i="7"/>
  <c r="AL47" i="7"/>
  <c r="AP47" i="7"/>
  <c r="AY44" i="7"/>
  <c r="BA44" i="7" s="1"/>
  <c r="AY76" i="7"/>
  <c r="BA76" i="7" s="1"/>
  <c r="AY84" i="7"/>
  <c r="BA84" i="7" s="1"/>
  <c r="AY78" i="7"/>
  <c r="BA78" i="7" s="1"/>
  <c r="AY86" i="7"/>
  <c r="BA86" i="7" s="1"/>
  <c r="AY80" i="7"/>
  <c r="BA80" i="7" s="1"/>
  <c r="AY82" i="7"/>
  <c r="BA82" i="7" s="1"/>
  <c r="AY74" i="7" l="1"/>
  <c r="BA74" i="7" s="1"/>
  <c r="AY72" i="7"/>
  <c r="BA72" i="7" s="1"/>
  <c r="AY70" i="7"/>
  <c r="BA70" i="7" s="1"/>
  <c r="AY66" i="7"/>
  <c r="BA66" i="7" s="1"/>
  <c r="AY64" i="7"/>
  <c r="BA64" i="7" s="1"/>
  <c r="AY62" i="7"/>
  <c r="BA62" i="7" s="1"/>
  <c r="AY60" i="7"/>
  <c r="BA60" i="7" s="1"/>
  <c r="AY58" i="7"/>
  <c r="BA58" i="7" s="1"/>
  <c r="K101" i="7" s="1"/>
  <c r="AY56" i="7"/>
  <c r="BA56" i="7" s="1"/>
  <c r="AY54" i="7"/>
  <c r="BA54" i="7" s="1"/>
  <c r="AY52" i="7"/>
  <c r="BA52" i="7" s="1"/>
  <c r="AY50" i="7"/>
  <c r="BA50" i="7" s="1"/>
  <c r="AY48" i="7"/>
  <c r="BA48" i="7" s="1"/>
  <c r="AY46" i="7"/>
  <c r="BA46" i="7" s="1"/>
  <c r="AY68" i="7"/>
  <c r="BA68" i="7" s="1"/>
  <c r="K103" i="7" s="1"/>
  <c r="I101" i="7"/>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93" i="1"/>
  <c r="I103" i="7" l="1"/>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U14" i="7"/>
  <c r="AU15" i="7" s="1"/>
  <c r="AM14" i="7"/>
  <c r="AM15" i="7" s="1"/>
  <c r="AI14" i="7"/>
  <c r="AI15" i="7" s="1"/>
  <c r="AA14" i="7"/>
  <c r="AA15" i="7" s="1"/>
  <c r="Y14" i="7"/>
  <c r="Y15" i="7" s="1"/>
  <c r="AX13" i="7"/>
  <c r="AX14" i="7" s="1"/>
  <c r="AX15" i="7" s="1"/>
  <c r="AW13" i="7"/>
  <c r="AW14" i="7" s="1"/>
  <c r="AW15" i="7" s="1"/>
  <c r="AV13" i="7"/>
  <c r="AV14" i="7" s="1"/>
  <c r="AV15" i="7" s="1"/>
  <c r="AN13" i="7"/>
  <c r="AJ13" i="7"/>
  <c r="AB13" i="7"/>
  <c r="Z13" i="7"/>
  <c r="BB7" i="7"/>
  <c r="AB2" i="7"/>
  <c r="AR14" i="7" s="1"/>
  <c r="AR15" i="7" s="1"/>
  <c r="AY90" i="7" l="1"/>
  <c r="BA90"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8" i="7"/>
  <c r="BA88" i="7" s="1"/>
  <c r="AY26" i="7"/>
  <c r="BA26" i="7" s="1"/>
  <c r="AY32" i="7"/>
  <c r="BA32" i="7" s="1"/>
  <c r="AY34" i="7"/>
  <c r="BA34" i="7" s="1"/>
  <c r="AY40" i="7"/>
  <c r="BA40" i="7" s="1"/>
  <c r="AY42" i="7"/>
  <c r="BA42" i="7" s="1"/>
  <c r="AY92" i="7"/>
  <c r="BA92" i="7" s="1"/>
  <c r="AY94" i="7"/>
  <c r="BA94" i="7" s="1"/>
  <c r="G115" i="7"/>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96" i="7" l="1"/>
  <c r="BA22" i="7"/>
  <c r="BA20" i="7"/>
  <c r="BA18" i="7"/>
  <c r="I105" i="7" l="1"/>
  <c r="G110" i="7"/>
  <c r="K105" i="7"/>
  <c r="BA96" i="7"/>
  <c r="Q110" i="7" l="1"/>
  <c r="L115" i="7" s="1"/>
  <c r="Q115" i="7" s="1"/>
  <c r="AO115" i="7" s="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B48" i="1" s="1"/>
  <c r="AB2" i="1"/>
  <c r="B50" i="1" l="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<sst xmlns="http://schemas.openxmlformats.org/spreadsheetml/2006/main" count="1846" uniqueCount="263">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</sst>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3" xfId="0" applyFont="1" applyFill="1" applyBorder="1" applyAlignment="1">
      <alignment horizontal="center" vertical="center"/>
    </xf>
    <xf numFmtId="0" fontId="22" fillId="3" borderId="81" xfId="0" applyFont="1" applyFill="1" applyBorder="1">
      <alignment vertical="center"/>
    </xf>
    <xf numFmtId="0" fontId="22" fillId="3" borderId="9"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80"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38" fontId="4" fillId="5" borderId="16" xfId="1" applyNumberFormat="1" applyFont="1" applyFill="1" applyBorder="1" applyAlignment="1">
      <alignment horizontal="right" vertical="center"/>
    </xf>
    <xf numFmtId="38" fontId="4" fillId="5" borderId="15" xfId="1" applyNumberFormat="1" applyFont="1" applyFill="1" applyBorder="1" applyAlignment="1">
      <alignment horizontal="right" vertical="center"/>
    </xf>
    <xf numFmtId="0" fontId="4" fillId="5" borderId="16" xfId="0" applyFont="1" applyFill="1" applyBorder="1" applyAlignment="1">
      <alignment horizontal="right" vertical="center"/>
    </xf>
    <xf numFmtId="0" fontId="4" fillId="5" borderId="15" xfId="0" applyFont="1" applyFill="1" applyBorder="1" applyAlignment="1">
      <alignment horizontal="right" vertical="center"/>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279400</xdr:colOff>
      <xdr:row>2</xdr:row>
      <xdr:rowOff>190500</xdr:rowOff>
    </xdr:to>
    <xdr:sp macro="" textlink="">
      <xdr:nvSpPr>
        <xdr:cNvPr id="5" name="正方形/長方形 4"/>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J122"/>
  <sheetViews>
    <sheetView showGridLines="0" tabSelected="1" view="pageBreakPreview" zoomScale="75" zoomScaleNormal="55" zoomScaleSheetLayoutView="75" workbookViewId="0">
      <selection activeCell="AR74" sqref="AR74"/>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
      <c r="E2" s="6"/>
      <c r="I2" s="6"/>
      <c r="J2" s="8"/>
      <c r="K2" s="8"/>
      <c r="L2" s="8"/>
      <c r="M2" s="8"/>
      <c r="N2" s="8"/>
      <c r="X2" s="18" t="s">
        <v>21</v>
      </c>
      <c r="Y2" s="287">
        <v>2</v>
      </c>
      <c r="Z2" s="287"/>
      <c r="AA2" s="18" t="s">
        <v>18</v>
      </c>
      <c r="AB2" s="288">
        <f>IF(Y2=0,"",YEAR(DATE(2018+Y2,1,1)))</f>
        <v>2020</v>
      </c>
      <c r="AC2" s="288"/>
      <c r="AD2" s="19" t="s">
        <v>22</v>
      </c>
      <c r="AE2" s="19" t="s">
        <v>23</v>
      </c>
      <c r="AF2" s="287">
        <v>4</v>
      </c>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191</v>
      </c>
      <c r="AI5" s="58"/>
      <c r="AJ5" s="58"/>
      <c r="AK5" s="58"/>
      <c r="AL5" s="58"/>
      <c r="AM5" s="58"/>
      <c r="AN5" s="58"/>
      <c r="AO5" s="58"/>
      <c r="AP5" s="58"/>
      <c r="AQ5" s="58"/>
      <c r="AR5" s="58"/>
      <c r="AS5" s="58"/>
      <c r="AT5" s="293">
        <v>8</v>
      </c>
      <c r="AU5" s="294"/>
      <c r="AV5" s="59" t="s">
        <v>58</v>
      </c>
      <c r="AW5" s="58"/>
      <c r="AX5" s="293">
        <v>40</v>
      </c>
      <c r="AY5" s="294"/>
      <c r="AZ5" s="59" t="s">
        <v>59</v>
      </c>
      <c r="BA5" s="58"/>
      <c r="BB5" s="292">
        <v>168</v>
      </c>
      <c r="BC5" s="292"/>
      <c r="BD5" s="59" t="s">
        <v>144</v>
      </c>
      <c r="BE5" s="58"/>
      <c r="BH5" s="8"/>
      <c r="BI5" s="8"/>
    </row>
    <row r="6" spans="2:61" s="7" customFormat="1" ht="20.25" customHeight="1" x14ac:dyDescent="0.4">
      <c r="W6" s="57"/>
      <c r="AD6" s="25"/>
      <c r="AE6" s="25"/>
      <c r="AF6" s="23"/>
      <c r="AG6" s="23"/>
      <c r="AH6" s="60"/>
      <c r="AI6" s="15"/>
      <c r="AJ6" s="15"/>
      <c r="AN6" s="15"/>
      <c r="AO6" s="15"/>
      <c r="AP6" s="15"/>
      <c r="AQ6" s="61"/>
      <c r="AR6" s="62"/>
      <c r="AS6" s="62"/>
      <c r="AT6" s="63"/>
      <c r="AU6" s="63"/>
      <c r="AV6" s="63"/>
      <c r="AW6" s="63"/>
      <c r="AX6" s="63"/>
      <c r="AY6" s="63"/>
      <c r="AZ6" s="63"/>
      <c r="BA6" s="63"/>
      <c r="BB6" s="63"/>
      <c r="BC6" s="63"/>
      <c r="BD6" s="63"/>
      <c r="BE6" s="63"/>
      <c r="BF6" s="63"/>
      <c r="BG6" s="63"/>
      <c r="BH6" s="8"/>
      <c r="BI6" s="8"/>
    </row>
    <row r="7" spans="2:61" s="7" customFormat="1" ht="20.25" customHeight="1" x14ac:dyDescent="0.4">
      <c r="W7" s="57"/>
      <c r="AD7" s="25"/>
      <c r="AE7" s="25"/>
      <c r="AF7" s="23"/>
      <c r="AG7" s="23"/>
      <c r="AH7" s="60"/>
      <c r="AI7" s="15"/>
      <c r="AJ7" s="15"/>
      <c r="AN7" s="15"/>
      <c r="AO7" s="15"/>
      <c r="AP7" s="15"/>
      <c r="AQ7" s="61"/>
      <c r="AR7" s="62"/>
      <c r="AS7" s="62"/>
      <c r="AT7" s="63"/>
      <c r="AU7" s="63"/>
      <c r="AV7" s="63"/>
      <c r="AW7" s="63"/>
      <c r="AX7" s="63"/>
      <c r="AY7" s="58" t="s">
        <v>60</v>
      </c>
      <c r="AZ7" s="58"/>
      <c r="BA7" s="58"/>
      <c r="BB7" s="295">
        <f>DAY(EOMONTH(DATE(AB2,AF2,1),0))</f>
        <v>30</v>
      </c>
      <c r="BC7" s="296"/>
      <c r="BD7" s="59" t="s">
        <v>61</v>
      </c>
      <c r="BH7" s="8"/>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69" t="s">
        <v>62</v>
      </c>
      <c r="C11" s="272" t="s">
        <v>192</v>
      </c>
      <c r="D11" s="272"/>
      <c r="E11" s="273"/>
      <c r="F11" s="277" t="s">
        <v>193</v>
      </c>
      <c r="G11" s="273"/>
      <c r="H11" s="277" t="s">
        <v>194</v>
      </c>
      <c r="I11" s="272"/>
      <c r="J11" s="272"/>
      <c r="K11" s="272"/>
      <c r="L11" s="273"/>
      <c r="M11" s="277" t="s">
        <v>195</v>
      </c>
      <c r="N11" s="272"/>
      <c r="O11" s="272"/>
      <c r="P11" s="280"/>
      <c r="Q11" s="88"/>
      <c r="R11" s="88"/>
      <c r="S11" s="88"/>
      <c r="T11" s="283" t="s">
        <v>196</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197</v>
      </c>
      <c r="BB11" s="258"/>
      <c r="BC11" s="265" t="s">
        <v>198</v>
      </c>
      <c r="BD11" s="265"/>
      <c r="BE11" s="265"/>
      <c r="BF11" s="265"/>
      <c r="BG11" s="265"/>
      <c r="BH11" s="265"/>
    </row>
    <row r="12" spans="2:61" ht="20.25" customHeight="1" thickBot="1" x14ac:dyDescent="0.45">
      <c r="B12" s="270"/>
      <c r="C12" s="196"/>
      <c r="D12" s="196"/>
      <c r="E12" s="274"/>
      <c r="F12" s="278"/>
      <c r="G12" s="274"/>
      <c r="H12" s="278"/>
      <c r="I12" s="196"/>
      <c r="J12" s="196"/>
      <c r="K12" s="196"/>
      <c r="L12" s="274"/>
      <c r="M12" s="278"/>
      <c r="N12" s="196"/>
      <c r="O12" s="196"/>
      <c r="P12" s="281"/>
      <c r="Q12" s="85"/>
      <c r="R12" s="85"/>
      <c r="S12" s="85"/>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45">
      <c r="B13" s="270"/>
      <c r="C13" s="196"/>
      <c r="D13" s="196"/>
      <c r="E13" s="274"/>
      <c r="F13" s="278"/>
      <c r="G13" s="274"/>
      <c r="H13" s="278"/>
      <c r="I13" s="196"/>
      <c r="J13" s="196"/>
      <c r="K13" s="196"/>
      <c r="L13" s="274"/>
      <c r="M13" s="278"/>
      <c r="N13" s="196"/>
      <c r="O13" s="196"/>
      <c r="P13" s="281"/>
      <c r="Q13" s="85"/>
      <c r="R13" s="85"/>
      <c r="S13" s="85"/>
      <c r="T13" s="4">
        <f>DAY(DATE($AB$2,$AF$2,1))</f>
        <v>1</v>
      </c>
      <c r="U13" s="84">
        <f>DAY(DATE($AB$2,$AF$2,2))</f>
        <v>2</v>
      </c>
      <c r="V13" s="84">
        <f>DAY(DATE($AB$2,$AF$2,3))</f>
        <v>3</v>
      </c>
      <c r="W13" s="84">
        <f>DAY(DATE($AB$2,$AF$2,4))</f>
        <v>4</v>
      </c>
      <c r="X13" s="84">
        <f>DAY(DATE($AB$2,$AF$2,5))</f>
        <v>5</v>
      </c>
      <c r="Y13" s="84">
        <f>DAY(DATE($AB$2,$AF$2,6))</f>
        <v>6</v>
      </c>
      <c r="Z13" s="5">
        <f>DAY(DATE($AB$2,$AF$2,7))</f>
        <v>7</v>
      </c>
      <c r="AA13" s="4">
        <f>DAY(DATE($AB$2,$AF$2,8))</f>
        <v>8</v>
      </c>
      <c r="AB13" s="84">
        <f>DAY(DATE($AB$2,$AF$2,9))</f>
        <v>9</v>
      </c>
      <c r="AC13" s="84">
        <f>DAY(DATE($AB$2,$AF$2,10))</f>
        <v>10</v>
      </c>
      <c r="AD13" s="84">
        <f>DAY(DATE($AB$2,$AF$2,11))</f>
        <v>11</v>
      </c>
      <c r="AE13" s="84">
        <f>DAY(DATE($AB$2,$AF$2,12))</f>
        <v>12</v>
      </c>
      <c r="AF13" s="84">
        <f>DAY(DATE($AB$2,$AF$2,13))</f>
        <v>13</v>
      </c>
      <c r="AG13" s="5">
        <f>DAY(DATE($AB$2,$AF$2,14))</f>
        <v>14</v>
      </c>
      <c r="AH13" s="4">
        <f>DAY(DATE($AB$2,$AF$2,15))</f>
        <v>15</v>
      </c>
      <c r="AI13" s="84">
        <f>DAY(DATE($AB$2,$AF$2,16))</f>
        <v>16</v>
      </c>
      <c r="AJ13" s="84">
        <f>DAY(DATE($AB$2,$AF$2,17))</f>
        <v>17</v>
      </c>
      <c r="AK13" s="84">
        <f>DAY(DATE($AB$2,$AF$2,18))</f>
        <v>18</v>
      </c>
      <c r="AL13" s="84">
        <f>DAY(DATE($AB$2,$AF$2,19))</f>
        <v>19</v>
      </c>
      <c r="AM13" s="84">
        <f>DAY(DATE($AB$2,$AF$2,20))</f>
        <v>20</v>
      </c>
      <c r="AN13" s="5">
        <f>DAY(DATE($AB$2,$AF$2,21))</f>
        <v>21</v>
      </c>
      <c r="AO13" s="4">
        <f>DAY(DATE($AB$2,$AF$2,22))</f>
        <v>22</v>
      </c>
      <c r="AP13" s="84">
        <f>DAY(DATE($AB$2,$AF$2,23))</f>
        <v>23</v>
      </c>
      <c r="AQ13" s="84">
        <f>DAY(DATE($AB$2,$AF$2,24))</f>
        <v>24</v>
      </c>
      <c r="AR13" s="84">
        <f>DAY(DATE($AB$2,$AF$2,25))</f>
        <v>25</v>
      </c>
      <c r="AS13" s="84">
        <f>DAY(DATE($AB$2,$AF$2,26))</f>
        <v>26</v>
      </c>
      <c r="AT13" s="84">
        <f>DAY(DATE($AB$2,$AF$2,27))</f>
        <v>27</v>
      </c>
      <c r="AU13" s="5">
        <f>DAY(DATE($AB$2,$AF$2,28))</f>
        <v>28</v>
      </c>
      <c r="AV13" s="4" t="str">
        <f>IF(BD3="実績",IF(DAY(DATE($AB$2,$AF$2,29))=29,29,""),"")</f>
        <v/>
      </c>
      <c r="AW13" s="84"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45">
      <c r="B14" s="270"/>
      <c r="C14" s="196"/>
      <c r="D14" s="196"/>
      <c r="E14" s="274"/>
      <c r="F14" s="278"/>
      <c r="G14" s="274"/>
      <c r="H14" s="278"/>
      <c r="I14" s="196"/>
      <c r="J14" s="196"/>
      <c r="K14" s="196"/>
      <c r="L14" s="274"/>
      <c r="M14" s="278"/>
      <c r="N14" s="196"/>
      <c r="O14" s="196"/>
      <c r="P14" s="281"/>
      <c r="Q14" s="85"/>
      <c r="R14" s="85"/>
      <c r="S14" s="85"/>
      <c r="T14" s="4">
        <f>WEEKDAY(DATE($AB$2,$AF$2,1))</f>
        <v>4</v>
      </c>
      <c r="U14" s="84">
        <f>WEEKDAY(DATE($AB$2,$AF$2,2))</f>
        <v>5</v>
      </c>
      <c r="V14" s="84">
        <f>WEEKDAY(DATE($AB$2,$AF$2,3))</f>
        <v>6</v>
      </c>
      <c r="W14" s="84">
        <f>WEEKDAY(DATE($AB$2,$AF$2,4))</f>
        <v>7</v>
      </c>
      <c r="X14" s="84">
        <f>WEEKDAY(DATE($AB$2,$AF$2,5))</f>
        <v>1</v>
      </c>
      <c r="Y14" s="84">
        <f>WEEKDAY(DATE($AB$2,$AF$2,6))</f>
        <v>2</v>
      </c>
      <c r="Z14" s="5">
        <f>WEEKDAY(DATE($AB$2,$AF$2,7))</f>
        <v>3</v>
      </c>
      <c r="AA14" s="4">
        <f>WEEKDAY(DATE($AB$2,$AF$2,8))</f>
        <v>4</v>
      </c>
      <c r="AB14" s="84">
        <f>WEEKDAY(DATE($AB$2,$AF$2,9))</f>
        <v>5</v>
      </c>
      <c r="AC14" s="84">
        <f>WEEKDAY(DATE($AB$2,$AF$2,10))</f>
        <v>6</v>
      </c>
      <c r="AD14" s="84">
        <f>WEEKDAY(DATE($AB$2,$AF$2,11))</f>
        <v>7</v>
      </c>
      <c r="AE14" s="84">
        <f>WEEKDAY(DATE($AB$2,$AF$2,12))</f>
        <v>1</v>
      </c>
      <c r="AF14" s="84">
        <f>WEEKDAY(DATE($AB$2,$AF$2,13))</f>
        <v>2</v>
      </c>
      <c r="AG14" s="5">
        <f>WEEKDAY(DATE($AB$2,$AF$2,14))</f>
        <v>3</v>
      </c>
      <c r="AH14" s="4">
        <f>WEEKDAY(DATE($AB$2,$AF$2,15))</f>
        <v>4</v>
      </c>
      <c r="AI14" s="84">
        <f>WEEKDAY(DATE($AB$2,$AF$2,16))</f>
        <v>5</v>
      </c>
      <c r="AJ14" s="84">
        <f>WEEKDAY(DATE($AB$2,$AF$2,17))</f>
        <v>6</v>
      </c>
      <c r="AK14" s="84">
        <f>WEEKDAY(DATE($AB$2,$AF$2,18))</f>
        <v>7</v>
      </c>
      <c r="AL14" s="84">
        <f>WEEKDAY(DATE($AB$2,$AF$2,19))</f>
        <v>1</v>
      </c>
      <c r="AM14" s="84">
        <f>WEEKDAY(DATE($AB$2,$AF$2,20))</f>
        <v>2</v>
      </c>
      <c r="AN14" s="5">
        <f>WEEKDAY(DATE($AB$2,$AF$2,21))</f>
        <v>3</v>
      </c>
      <c r="AO14" s="4">
        <f>WEEKDAY(DATE($AB$2,$AF$2,22))</f>
        <v>4</v>
      </c>
      <c r="AP14" s="84">
        <f>WEEKDAY(DATE($AB$2,$AF$2,23))</f>
        <v>5</v>
      </c>
      <c r="AQ14" s="84">
        <f>WEEKDAY(DATE($AB$2,$AF$2,24))</f>
        <v>6</v>
      </c>
      <c r="AR14" s="84">
        <f>WEEKDAY(DATE($AB$2,$AF$2,25))</f>
        <v>7</v>
      </c>
      <c r="AS14" s="84">
        <f>WEEKDAY(DATE($AB$2,$AF$2,26))</f>
        <v>1</v>
      </c>
      <c r="AT14" s="84">
        <f>WEEKDAY(DATE($AB$2,$AF$2,27))</f>
        <v>2</v>
      </c>
      <c r="AU14" s="5">
        <f>WEEKDAY(DATE($AB$2,$AF$2,28))</f>
        <v>3</v>
      </c>
      <c r="AV14" s="4">
        <f>IF(AV13=29,WEEKDAY(DATE($AB$2,$AF$2,29)),0)</f>
        <v>0</v>
      </c>
      <c r="AW14" s="84">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45">
      <c r="B15" s="271"/>
      <c r="C15" s="275"/>
      <c r="D15" s="275"/>
      <c r="E15" s="276"/>
      <c r="F15" s="279"/>
      <c r="G15" s="276"/>
      <c r="H15" s="279"/>
      <c r="I15" s="275"/>
      <c r="J15" s="275"/>
      <c r="K15" s="275"/>
      <c r="L15" s="276"/>
      <c r="M15" s="279"/>
      <c r="N15" s="275"/>
      <c r="O15" s="275"/>
      <c r="P15" s="282"/>
      <c r="Q15" s="89"/>
      <c r="R15" s="89"/>
      <c r="S15" s="89"/>
      <c r="T15" s="20" t="str">
        <f>IF(T14=1,"日",IF(T14=2,"月",IF(T14=3,"火",IF(T14=4,"水",IF(T14=5,"木",IF(T14=6,"金","土"))))))</f>
        <v>水</v>
      </c>
      <c r="U15" s="21" t="str">
        <f t="shared" ref="U15:AU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si="0"/>
        <v>水</v>
      </c>
      <c r="AB15" s="21" t="str">
        <f t="shared" si="0"/>
        <v>木</v>
      </c>
      <c r="AC15" s="21" t="str">
        <f t="shared" si="0"/>
        <v>金</v>
      </c>
      <c r="AD15" s="21" t="str">
        <f t="shared" si="0"/>
        <v>土</v>
      </c>
      <c r="AE15" s="21" t="str">
        <f t="shared" si="0"/>
        <v>日</v>
      </c>
      <c r="AF15" s="21" t="str">
        <f t="shared" si="0"/>
        <v>月</v>
      </c>
      <c r="AG15" s="22" t="str">
        <f t="shared" si="0"/>
        <v>火</v>
      </c>
      <c r="AH15" s="20" t="str">
        <f t="shared" si="0"/>
        <v>水</v>
      </c>
      <c r="AI15" s="21" t="str">
        <f t="shared" si="0"/>
        <v>木</v>
      </c>
      <c r="AJ15" s="21" t="str">
        <f t="shared" si="0"/>
        <v>金</v>
      </c>
      <c r="AK15" s="21" t="str">
        <f t="shared" si="0"/>
        <v>土</v>
      </c>
      <c r="AL15" s="21" t="str">
        <f t="shared" si="0"/>
        <v>日</v>
      </c>
      <c r="AM15" s="21" t="str">
        <f t="shared" si="0"/>
        <v>月</v>
      </c>
      <c r="AN15" s="22" t="str">
        <f t="shared" si="0"/>
        <v>火</v>
      </c>
      <c r="AO15" s="20" t="str">
        <f t="shared" si="0"/>
        <v>水</v>
      </c>
      <c r="AP15" s="21" t="str">
        <f t="shared" si="0"/>
        <v>木</v>
      </c>
      <c r="AQ15" s="21" t="str">
        <f t="shared" si="0"/>
        <v>金</v>
      </c>
      <c r="AR15" s="21" t="str">
        <f t="shared" si="0"/>
        <v>土</v>
      </c>
      <c r="AS15" s="21" t="str">
        <f t="shared" si="0"/>
        <v>日</v>
      </c>
      <c r="AT15" s="21" t="str">
        <f t="shared" si="0"/>
        <v>月</v>
      </c>
      <c r="AU15" s="22" t="str">
        <f t="shared" si="0"/>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
      <c r="B16" s="245">
        <v>1</v>
      </c>
      <c r="C16" s="246" t="s">
        <v>2</v>
      </c>
      <c r="D16" s="247"/>
      <c r="E16" s="248"/>
      <c r="F16" s="249" t="s">
        <v>119</v>
      </c>
      <c r="G16" s="250"/>
      <c r="H16" s="152" t="s">
        <v>121</v>
      </c>
      <c r="I16" s="153"/>
      <c r="J16" s="153"/>
      <c r="K16" s="153"/>
      <c r="L16" s="154"/>
      <c r="M16" s="251" t="s">
        <v>122</v>
      </c>
      <c r="N16" s="252"/>
      <c r="O16" s="252"/>
      <c r="P16" s="253"/>
      <c r="Q16" s="254" t="s">
        <v>56</v>
      </c>
      <c r="R16" s="255"/>
      <c r="S16" s="256"/>
      <c r="T16" s="114" t="s">
        <v>161</v>
      </c>
      <c r="U16" s="115" t="s">
        <v>25</v>
      </c>
      <c r="V16" s="115" t="s">
        <v>25</v>
      </c>
      <c r="W16" s="115" t="s">
        <v>66</v>
      </c>
      <c r="X16" s="115" t="s">
        <v>66</v>
      </c>
      <c r="Y16" s="115" t="s">
        <v>25</v>
      </c>
      <c r="Z16" s="116" t="s">
        <v>25</v>
      </c>
      <c r="AA16" s="114" t="s">
        <v>25</v>
      </c>
      <c r="AB16" s="115" t="s">
        <v>25</v>
      </c>
      <c r="AC16" s="115" t="s">
        <v>25</v>
      </c>
      <c r="AD16" s="115" t="s">
        <v>66</v>
      </c>
      <c r="AE16" s="115" t="s">
        <v>66</v>
      </c>
      <c r="AF16" s="115" t="s">
        <v>25</v>
      </c>
      <c r="AG16" s="116" t="s">
        <v>25</v>
      </c>
      <c r="AH16" s="114" t="s">
        <v>25</v>
      </c>
      <c r="AI16" s="115" t="s">
        <v>25</v>
      </c>
      <c r="AJ16" s="115" t="s">
        <v>25</v>
      </c>
      <c r="AK16" s="115" t="s">
        <v>66</v>
      </c>
      <c r="AL16" s="115" t="s">
        <v>66</v>
      </c>
      <c r="AM16" s="115" t="s">
        <v>25</v>
      </c>
      <c r="AN16" s="116" t="s">
        <v>25</v>
      </c>
      <c r="AO16" s="114" t="s">
        <v>25</v>
      </c>
      <c r="AP16" s="115" t="s">
        <v>25</v>
      </c>
      <c r="AQ16" s="115" t="s">
        <v>25</v>
      </c>
      <c r="AR16" s="115" t="s">
        <v>66</v>
      </c>
      <c r="AS16" s="115" t="s">
        <v>66</v>
      </c>
      <c r="AT16" s="115" t="s">
        <v>25</v>
      </c>
      <c r="AU16" s="116" t="s">
        <v>25</v>
      </c>
      <c r="AV16" s="114"/>
      <c r="AW16" s="115"/>
      <c r="AX16" s="116"/>
      <c r="AY16" s="232">
        <f>IF($BD$3="計画",SUM(T17:AU17),IF($BD$3="実績",SUM(T17:AX17),""))</f>
        <v>160</v>
      </c>
      <c r="AZ16" s="233"/>
      <c r="BA16" s="234">
        <f>IF($BD$3="計画",AY16/4,IF($BD$3="実績",AY16/($BB$7/7),""))</f>
        <v>40</v>
      </c>
      <c r="BB16" s="235"/>
      <c r="BC16" s="236"/>
      <c r="BD16" s="237"/>
      <c r="BE16" s="237"/>
      <c r="BF16" s="237"/>
      <c r="BG16" s="237"/>
      <c r="BH16" s="238"/>
    </row>
    <row r="17" spans="2:60" ht="20.25" customHeight="1" x14ac:dyDescent="0.4">
      <c r="B17" s="143"/>
      <c r="C17" s="148"/>
      <c r="D17" s="146"/>
      <c r="E17" s="147"/>
      <c r="F17" s="240"/>
      <c r="G17" s="241"/>
      <c r="H17" s="155"/>
      <c r="I17" s="153"/>
      <c r="J17" s="153"/>
      <c r="K17" s="153"/>
      <c r="L17" s="154"/>
      <c r="M17" s="242"/>
      <c r="N17" s="243"/>
      <c r="O17" s="243"/>
      <c r="P17" s="244"/>
      <c r="Q17" s="206" t="s">
        <v>57</v>
      </c>
      <c r="R17" s="207"/>
      <c r="S17" s="208"/>
      <c r="T17" s="91">
        <f>IF(T16="","",VLOOKUP(T16,'【記載例】シフト記号表（勤務時間帯）'!$C$4:$K$35,9,FALSE))</f>
        <v>8</v>
      </c>
      <c r="U17" s="92">
        <f>IF(U16="","",VLOOKUP(U16,'【記載例】シフト記号表（勤務時間帯）'!$C$4:$K$35,9,FALSE))</f>
        <v>8</v>
      </c>
      <c r="V17" s="92">
        <f>IF(V16="","",VLOOKUP(V16,'【記載例】シフト記号表（勤務時間帯）'!$C$4:$K$35,9,FALSE))</f>
        <v>8</v>
      </c>
      <c r="W17" s="92" t="str">
        <f>IF(W16="","",VLOOKUP(W16,'【記載例】シフト記号表（勤務時間帯）'!$C$4:$K$35,9,FALSE))</f>
        <v>-</v>
      </c>
      <c r="X17" s="92" t="str">
        <f>IF(X16="","",VLOOKUP(X16,'【記載例】シフト記号表（勤務時間帯）'!$C$4:$K$35,9,FALSE))</f>
        <v>-</v>
      </c>
      <c r="Y17" s="92">
        <f>IF(Y16="","",VLOOKUP(Y16,'【記載例】シフト記号表（勤務時間帯）'!$C$4:$K$35,9,FALSE))</f>
        <v>8</v>
      </c>
      <c r="Z17" s="93">
        <f>IF(Z16="","",VLOOKUP(Z16,'【記載例】シフト記号表（勤務時間帯）'!$C$4:$K$35,9,FALSE))</f>
        <v>8</v>
      </c>
      <c r="AA17" s="91">
        <f>IF(AA16="","",VLOOKUP(AA16,'【記載例】シフト記号表（勤務時間帯）'!$C$4:$K$35,9,FALSE))</f>
        <v>8</v>
      </c>
      <c r="AB17" s="92">
        <f>IF(AB16="","",VLOOKUP(AB16,'【記載例】シフト記号表（勤務時間帯）'!$C$4:$K$35,9,FALSE))</f>
        <v>8</v>
      </c>
      <c r="AC17" s="92">
        <f>IF(AC16="","",VLOOKUP(AC16,'【記載例】シフト記号表（勤務時間帯）'!$C$4:$K$35,9,FALSE))</f>
        <v>8</v>
      </c>
      <c r="AD17" s="92" t="str">
        <f>IF(AD16="","",VLOOKUP(AD16,'【記載例】シフト記号表（勤務時間帯）'!$C$4:$K$35,9,FALSE))</f>
        <v>-</v>
      </c>
      <c r="AE17" s="92" t="str">
        <f>IF(AE16="","",VLOOKUP(AE16,'【記載例】シフト記号表（勤務時間帯）'!$C$4:$K$35,9,FALSE))</f>
        <v>-</v>
      </c>
      <c r="AF17" s="92">
        <f>IF(AF16="","",VLOOKUP(AF16,'【記載例】シフト記号表（勤務時間帯）'!$C$4:$K$35,9,FALSE))</f>
        <v>8</v>
      </c>
      <c r="AG17" s="93">
        <f>IF(AG16="","",VLOOKUP(AG16,'【記載例】シフト記号表（勤務時間帯）'!$C$4:$K$35,9,FALSE))</f>
        <v>8</v>
      </c>
      <c r="AH17" s="91">
        <f>IF(AH16="","",VLOOKUP(AH16,'【記載例】シフト記号表（勤務時間帯）'!$C$4:$K$35,9,FALSE))</f>
        <v>8</v>
      </c>
      <c r="AI17" s="92">
        <f>IF(AI16="","",VLOOKUP(AI16,'【記載例】シフト記号表（勤務時間帯）'!$C$4:$K$35,9,FALSE))</f>
        <v>8</v>
      </c>
      <c r="AJ17" s="92">
        <f>IF(AJ16="","",VLOOKUP(AJ16,'【記載例】シフト記号表（勤務時間帯）'!$C$4:$K$35,9,FALSE))</f>
        <v>8</v>
      </c>
      <c r="AK17" s="92" t="str">
        <f>IF(AK16="","",VLOOKUP(AK16,'【記載例】シフト記号表（勤務時間帯）'!$C$4:$K$35,9,FALSE))</f>
        <v>-</v>
      </c>
      <c r="AL17" s="92" t="str">
        <f>IF(AL16="","",VLOOKUP(AL16,'【記載例】シフト記号表（勤務時間帯）'!$C$4:$K$35,9,FALSE))</f>
        <v>-</v>
      </c>
      <c r="AM17" s="92">
        <f>IF(AM16="","",VLOOKUP(AM16,'【記載例】シフト記号表（勤務時間帯）'!$C$4:$K$35,9,FALSE))</f>
        <v>8</v>
      </c>
      <c r="AN17" s="93">
        <f>IF(AN16="","",VLOOKUP(AN16,'【記載例】シフト記号表（勤務時間帯）'!$C$4:$K$35,9,FALSE))</f>
        <v>8</v>
      </c>
      <c r="AO17" s="91">
        <f>IF(AO16="","",VLOOKUP(AO16,'【記載例】シフト記号表（勤務時間帯）'!$C$4:$K$35,9,FALSE))</f>
        <v>8</v>
      </c>
      <c r="AP17" s="92">
        <f>IF(AP16="","",VLOOKUP(AP16,'【記載例】シフト記号表（勤務時間帯）'!$C$4:$K$35,9,FALSE))</f>
        <v>8</v>
      </c>
      <c r="AQ17" s="92">
        <f>IF(AQ16="","",VLOOKUP(AQ16,'【記載例】シフト記号表（勤務時間帯）'!$C$4:$K$35,9,FALSE))</f>
        <v>8</v>
      </c>
      <c r="AR17" s="92" t="str">
        <f>IF(AR16="","",VLOOKUP(AR16,'【記載例】シフト記号表（勤務時間帯）'!$C$4:$K$35,9,FALSE))</f>
        <v>-</v>
      </c>
      <c r="AS17" s="92" t="str">
        <f>IF(AS16="","",VLOOKUP(AS16,'【記載例】シフト記号表（勤務時間帯）'!$C$4:$K$35,9,FALSE))</f>
        <v>-</v>
      </c>
      <c r="AT17" s="92">
        <f>IF(AT16="","",VLOOKUP(AT16,'【記載例】シフト記号表（勤務時間帯）'!$C$4:$K$35,9,FALSE))</f>
        <v>8</v>
      </c>
      <c r="AU17" s="93">
        <f>IF(AU16="","",VLOOKUP(AU16,'【記載例】シフト記号表（勤務時間帯）'!$C$4:$K$35,9,FALSE))</f>
        <v>8</v>
      </c>
      <c r="AV17" s="91" t="str">
        <f>IF(AV16="","",VLOOKUP(AV16,'【記載例】シフト記号表（勤務時間帯）'!$C$4:$K$35,9,FALSE))</f>
        <v/>
      </c>
      <c r="AW17" s="92" t="str">
        <f>IF(AW16="","",VLOOKUP(AW16,'【記載例】シフト記号表（勤務時間帯）'!$C$4:$K$35,9,FALSE))</f>
        <v/>
      </c>
      <c r="AX17" s="93" t="str">
        <f>IF(AX16="","",VLOOKUP(AX16,'【記載例】シフト記号表（勤務時間帯）'!$C$4:$K$35,9,FALSE))</f>
        <v/>
      </c>
      <c r="AY17" s="165"/>
      <c r="AZ17" s="166"/>
      <c r="BA17" s="167"/>
      <c r="BB17" s="168"/>
      <c r="BC17" s="203"/>
      <c r="BD17" s="204"/>
      <c r="BE17" s="204"/>
      <c r="BF17" s="204"/>
      <c r="BG17" s="204"/>
      <c r="BH17" s="205"/>
    </row>
    <row r="18" spans="2:60" ht="20.25" customHeight="1" x14ac:dyDescent="0.4">
      <c r="B18" s="143">
        <f>B16+1</f>
        <v>2</v>
      </c>
      <c r="C18" s="145" t="s">
        <v>151</v>
      </c>
      <c r="D18" s="146"/>
      <c r="E18" s="147"/>
      <c r="F18" s="239" t="s">
        <v>120</v>
      </c>
      <c r="G18" s="151"/>
      <c r="H18" s="152" t="s">
        <v>3</v>
      </c>
      <c r="I18" s="153"/>
      <c r="J18" s="153"/>
      <c r="K18" s="153"/>
      <c r="L18" s="154"/>
      <c r="M18" s="159" t="s">
        <v>134</v>
      </c>
      <c r="N18" s="160"/>
      <c r="O18" s="160"/>
      <c r="P18" s="161"/>
      <c r="Q18" s="162" t="s">
        <v>56</v>
      </c>
      <c r="R18" s="163"/>
      <c r="S18" s="164"/>
      <c r="T18" s="117" t="s">
        <v>66</v>
      </c>
      <c r="U18" s="118" t="s">
        <v>258</v>
      </c>
      <c r="V18" s="118" t="s">
        <v>258</v>
      </c>
      <c r="W18" s="118" t="s">
        <v>258</v>
      </c>
      <c r="X18" s="118" t="s">
        <v>66</v>
      </c>
      <c r="Y18" s="118" t="s">
        <v>258</v>
      </c>
      <c r="Z18" s="119" t="s">
        <v>258</v>
      </c>
      <c r="AA18" s="117" t="s">
        <v>66</v>
      </c>
      <c r="AB18" s="118" t="s">
        <v>258</v>
      </c>
      <c r="AC18" s="118" t="s">
        <v>258</v>
      </c>
      <c r="AD18" s="118" t="s">
        <v>258</v>
      </c>
      <c r="AE18" s="118" t="s">
        <v>66</v>
      </c>
      <c r="AF18" s="118" t="s">
        <v>258</v>
      </c>
      <c r="AG18" s="119" t="s">
        <v>258</v>
      </c>
      <c r="AH18" s="117" t="s">
        <v>66</v>
      </c>
      <c r="AI18" s="118" t="s">
        <v>258</v>
      </c>
      <c r="AJ18" s="118" t="s">
        <v>258</v>
      </c>
      <c r="AK18" s="118" t="s">
        <v>258</v>
      </c>
      <c r="AL18" s="118" t="s">
        <v>66</v>
      </c>
      <c r="AM18" s="118" t="s">
        <v>258</v>
      </c>
      <c r="AN18" s="119" t="s">
        <v>258</v>
      </c>
      <c r="AO18" s="117" t="s">
        <v>66</v>
      </c>
      <c r="AP18" s="118" t="s">
        <v>258</v>
      </c>
      <c r="AQ18" s="118" t="s">
        <v>258</v>
      </c>
      <c r="AR18" s="118" t="s">
        <v>258</v>
      </c>
      <c r="AS18" s="118" t="s">
        <v>66</v>
      </c>
      <c r="AT18" s="118" t="s">
        <v>258</v>
      </c>
      <c r="AU18" s="119" t="s">
        <v>258</v>
      </c>
      <c r="AV18" s="117"/>
      <c r="AW18" s="118"/>
      <c r="AX18" s="119"/>
      <c r="AY18" s="165">
        <f>IF($BD$3="計画",SUM(T19:AU19),IF($BD$3="実績",SUM(T19:AX19),""))</f>
        <v>80</v>
      </c>
      <c r="AZ18" s="166"/>
      <c r="BA18" s="167">
        <f>IF($BD$3="計画",AY18/4,IF($BD$3="実績",AY18/($BB$7/7),""))</f>
        <v>20</v>
      </c>
      <c r="BB18" s="168"/>
      <c r="BC18" s="169" t="s">
        <v>201</v>
      </c>
      <c r="BD18" s="170"/>
      <c r="BE18" s="170"/>
      <c r="BF18" s="170"/>
      <c r="BG18" s="170"/>
      <c r="BH18" s="171"/>
    </row>
    <row r="19" spans="2:60" ht="20.25" customHeight="1" x14ac:dyDescent="0.4">
      <c r="B19" s="143"/>
      <c r="C19" s="148"/>
      <c r="D19" s="146"/>
      <c r="E19" s="147"/>
      <c r="F19" s="240"/>
      <c r="G19" s="241"/>
      <c r="H19" s="155"/>
      <c r="I19" s="153"/>
      <c r="J19" s="153"/>
      <c r="K19" s="153"/>
      <c r="L19" s="154"/>
      <c r="M19" s="242"/>
      <c r="N19" s="243"/>
      <c r="O19" s="243"/>
      <c r="P19" s="244"/>
      <c r="Q19" s="206" t="s">
        <v>57</v>
      </c>
      <c r="R19" s="207"/>
      <c r="S19" s="208"/>
      <c r="T19" s="91" t="str">
        <f>IF(T18="","",VLOOKUP(T18,'【記載例】シフト記号表（勤務時間帯）'!$C$4:$K$35,9,FALSE))</f>
        <v>-</v>
      </c>
      <c r="U19" s="92">
        <f>IF(U18="","",VLOOKUP(U18,'【記載例】シフト記号表（勤務時間帯）'!$C$4:$K$35,9,FALSE))</f>
        <v>4</v>
      </c>
      <c r="V19" s="92">
        <f>IF(V18="","",VLOOKUP(V18,'【記載例】シフト記号表（勤務時間帯）'!$C$4:$K$35,9,FALSE))</f>
        <v>4</v>
      </c>
      <c r="W19" s="92">
        <f>IF(W18="","",VLOOKUP(W18,'【記載例】シフト記号表（勤務時間帯）'!$C$4:$K$35,9,FALSE))</f>
        <v>4</v>
      </c>
      <c r="X19" s="92" t="str">
        <f>IF(X18="","",VLOOKUP(X18,'【記載例】シフト記号表（勤務時間帯）'!$C$4:$K$35,9,FALSE))</f>
        <v>-</v>
      </c>
      <c r="Y19" s="92">
        <f>IF(Y18="","",VLOOKUP(Y18,'【記載例】シフト記号表（勤務時間帯）'!$C$4:$K$35,9,FALSE))</f>
        <v>4</v>
      </c>
      <c r="Z19" s="93">
        <f>IF(Z18="","",VLOOKUP(Z18,'【記載例】シフト記号表（勤務時間帯）'!$C$4:$K$35,9,FALSE))</f>
        <v>4</v>
      </c>
      <c r="AA19" s="91" t="str">
        <f>IF(AA18="","",VLOOKUP(AA18,'【記載例】シフト記号表（勤務時間帯）'!$C$4:$K$35,9,FALSE))</f>
        <v>-</v>
      </c>
      <c r="AB19" s="92">
        <f>IF(AB18="","",VLOOKUP(AB18,'【記載例】シフト記号表（勤務時間帯）'!$C$4:$K$35,9,FALSE))</f>
        <v>4</v>
      </c>
      <c r="AC19" s="92">
        <f>IF(AC18="","",VLOOKUP(AC18,'【記載例】シフト記号表（勤務時間帯）'!$C$4:$K$35,9,FALSE))</f>
        <v>4</v>
      </c>
      <c r="AD19" s="92">
        <f>IF(AD18="","",VLOOKUP(AD18,'【記載例】シフト記号表（勤務時間帯）'!$C$4:$K$35,9,FALSE))</f>
        <v>4</v>
      </c>
      <c r="AE19" s="92" t="str">
        <f>IF(AE18="","",VLOOKUP(AE18,'【記載例】シフト記号表（勤務時間帯）'!$C$4:$K$35,9,FALSE))</f>
        <v>-</v>
      </c>
      <c r="AF19" s="92">
        <f>IF(AF18="","",VLOOKUP(AF18,'【記載例】シフト記号表（勤務時間帯）'!$C$4:$K$35,9,FALSE))</f>
        <v>4</v>
      </c>
      <c r="AG19" s="93">
        <f>IF(AG18="","",VLOOKUP(AG18,'【記載例】シフト記号表（勤務時間帯）'!$C$4:$K$35,9,FALSE))</f>
        <v>4</v>
      </c>
      <c r="AH19" s="91" t="str">
        <f>IF(AH18="","",VLOOKUP(AH18,'【記載例】シフト記号表（勤務時間帯）'!$C$4:$K$35,9,FALSE))</f>
        <v>-</v>
      </c>
      <c r="AI19" s="92">
        <f>IF(AI18="","",VLOOKUP(AI18,'【記載例】シフト記号表（勤務時間帯）'!$C$4:$K$35,9,FALSE))</f>
        <v>4</v>
      </c>
      <c r="AJ19" s="92">
        <f>IF(AJ18="","",VLOOKUP(AJ18,'【記載例】シフト記号表（勤務時間帯）'!$C$4:$K$35,9,FALSE))</f>
        <v>4</v>
      </c>
      <c r="AK19" s="92">
        <f>IF(AK18="","",VLOOKUP(AK18,'【記載例】シフト記号表（勤務時間帯）'!$C$4:$K$35,9,FALSE))</f>
        <v>4</v>
      </c>
      <c r="AL19" s="92" t="str">
        <f>IF(AL18="","",VLOOKUP(AL18,'【記載例】シフト記号表（勤務時間帯）'!$C$4:$K$35,9,FALSE))</f>
        <v>-</v>
      </c>
      <c r="AM19" s="92">
        <f>IF(AM18="","",VLOOKUP(AM18,'【記載例】シフト記号表（勤務時間帯）'!$C$4:$K$35,9,FALSE))</f>
        <v>4</v>
      </c>
      <c r="AN19" s="93">
        <f>IF(AN18="","",VLOOKUP(AN18,'【記載例】シフト記号表（勤務時間帯）'!$C$4:$K$35,9,FALSE))</f>
        <v>4</v>
      </c>
      <c r="AO19" s="91" t="str">
        <f>IF(AO18="","",VLOOKUP(AO18,'【記載例】シフト記号表（勤務時間帯）'!$C$4:$K$35,9,FALSE))</f>
        <v>-</v>
      </c>
      <c r="AP19" s="92">
        <f>IF(AP18="","",VLOOKUP(AP18,'【記載例】シフト記号表（勤務時間帯）'!$C$4:$K$35,9,FALSE))</f>
        <v>4</v>
      </c>
      <c r="AQ19" s="92">
        <f>IF(AQ18="","",VLOOKUP(AQ18,'【記載例】シフト記号表（勤務時間帯）'!$C$4:$K$35,9,FALSE))</f>
        <v>4</v>
      </c>
      <c r="AR19" s="92">
        <f>IF(AR18="","",VLOOKUP(AR18,'【記載例】シフト記号表（勤務時間帯）'!$C$4:$K$35,9,FALSE))</f>
        <v>4</v>
      </c>
      <c r="AS19" s="92" t="str">
        <f>IF(AS18="","",VLOOKUP(AS18,'【記載例】シフト記号表（勤務時間帯）'!$C$4:$K$35,9,FALSE))</f>
        <v>-</v>
      </c>
      <c r="AT19" s="92">
        <f>IF(AT18="","",VLOOKUP(AT18,'【記載例】シフト記号表（勤務時間帯）'!$C$4:$K$35,9,FALSE))</f>
        <v>4</v>
      </c>
      <c r="AU19" s="93">
        <f>IF(AU18="","",VLOOKUP(AU18,'【記載例】シフト記号表（勤務時間帯）'!$C$4:$K$35,9,FALSE))</f>
        <v>4</v>
      </c>
      <c r="AV19" s="91" t="str">
        <f>IF(AV18="","",VLOOKUP(AV18,'【記載例】シフト記号表（勤務時間帯）'!$C$4:$K$35,9,FALSE))</f>
        <v/>
      </c>
      <c r="AW19" s="92" t="str">
        <f>IF(AW18="","",VLOOKUP(AW18,'【記載例】シフト記号表（勤務時間帯）'!$C$4:$K$35,9,FALSE))</f>
        <v/>
      </c>
      <c r="AX19" s="93" t="str">
        <f>IF(AX18="","",VLOOKUP(AX18,'【記載例】シフト記号表（勤務時間帯）'!$C$4:$K$35,9,FALSE))</f>
        <v/>
      </c>
      <c r="AY19" s="165"/>
      <c r="AZ19" s="166"/>
      <c r="BA19" s="167"/>
      <c r="BB19" s="168"/>
      <c r="BC19" s="203"/>
      <c r="BD19" s="204"/>
      <c r="BE19" s="204"/>
      <c r="BF19" s="204"/>
      <c r="BG19" s="204"/>
      <c r="BH19" s="205"/>
    </row>
    <row r="20" spans="2:60" ht="20.25" customHeight="1" x14ac:dyDescent="0.4">
      <c r="B20" s="143">
        <f t="shared" ref="B20" si="1">B18+1</f>
        <v>3</v>
      </c>
      <c r="C20" s="145" t="s">
        <v>145</v>
      </c>
      <c r="D20" s="146"/>
      <c r="E20" s="147"/>
      <c r="F20" s="149" t="s">
        <v>119</v>
      </c>
      <c r="G20" s="147"/>
      <c r="H20" s="152" t="s">
        <v>3</v>
      </c>
      <c r="I20" s="153"/>
      <c r="J20" s="153"/>
      <c r="K20" s="153"/>
      <c r="L20" s="154"/>
      <c r="M20" s="156" t="s">
        <v>135</v>
      </c>
      <c r="N20" s="157"/>
      <c r="O20" s="157"/>
      <c r="P20" s="158"/>
      <c r="Q20" s="162" t="s">
        <v>56</v>
      </c>
      <c r="R20" s="163"/>
      <c r="S20" s="164"/>
      <c r="T20" s="117" t="s">
        <v>259</v>
      </c>
      <c r="U20" s="118" t="s">
        <v>259</v>
      </c>
      <c r="V20" s="118" t="s">
        <v>66</v>
      </c>
      <c r="W20" s="118" t="s">
        <v>66</v>
      </c>
      <c r="X20" s="118" t="s">
        <v>259</v>
      </c>
      <c r="Y20" s="118" t="s">
        <v>259</v>
      </c>
      <c r="Z20" s="119" t="s">
        <v>259</v>
      </c>
      <c r="AA20" s="117" t="s">
        <v>259</v>
      </c>
      <c r="AB20" s="118" t="s">
        <v>259</v>
      </c>
      <c r="AC20" s="118" t="s">
        <v>66</v>
      </c>
      <c r="AD20" s="118" t="s">
        <v>66</v>
      </c>
      <c r="AE20" s="118" t="s">
        <v>259</v>
      </c>
      <c r="AF20" s="118" t="s">
        <v>259</v>
      </c>
      <c r="AG20" s="119" t="s">
        <v>259</v>
      </c>
      <c r="AH20" s="117" t="s">
        <v>259</v>
      </c>
      <c r="AI20" s="118" t="s">
        <v>259</v>
      </c>
      <c r="AJ20" s="118" t="s">
        <v>66</v>
      </c>
      <c r="AK20" s="118" t="s">
        <v>66</v>
      </c>
      <c r="AL20" s="118" t="s">
        <v>259</v>
      </c>
      <c r="AM20" s="118" t="s">
        <v>259</v>
      </c>
      <c r="AN20" s="119" t="s">
        <v>259</v>
      </c>
      <c r="AO20" s="117" t="s">
        <v>259</v>
      </c>
      <c r="AP20" s="118" t="s">
        <v>259</v>
      </c>
      <c r="AQ20" s="118" t="s">
        <v>66</v>
      </c>
      <c r="AR20" s="118" t="s">
        <v>66</v>
      </c>
      <c r="AS20" s="118" t="s">
        <v>259</v>
      </c>
      <c r="AT20" s="118" t="s">
        <v>259</v>
      </c>
      <c r="AU20" s="119" t="s">
        <v>259</v>
      </c>
      <c r="AV20" s="117"/>
      <c r="AW20" s="118"/>
      <c r="AX20" s="119"/>
      <c r="AY20" s="165">
        <f>IF($BD$3="計画",SUM(T21:AU21),IF($BD$3="実績",SUM(T21:AX21),""))</f>
        <v>160</v>
      </c>
      <c r="AZ20" s="166"/>
      <c r="BA20" s="167">
        <f>IF($BD$3="計画",AY20/4,IF($BD$3="実績",AY20/($BB$7/7),""))</f>
        <v>40</v>
      </c>
      <c r="BB20" s="168"/>
      <c r="BC20" s="169"/>
      <c r="BD20" s="170"/>
      <c r="BE20" s="170"/>
      <c r="BF20" s="170"/>
      <c r="BG20" s="170"/>
      <c r="BH20" s="171"/>
    </row>
    <row r="21" spans="2:60" ht="20.25" customHeight="1" x14ac:dyDescent="0.4">
      <c r="B21" s="143"/>
      <c r="C21" s="148"/>
      <c r="D21" s="146"/>
      <c r="E21" s="147"/>
      <c r="F21" s="225"/>
      <c r="G21" s="147"/>
      <c r="H21" s="155"/>
      <c r="I21" s="153"/>
      <c r="J21" s="153"/>
      <c r="K21" s="153"/>
      <c r="L21" s="154"/>
      <c r="M21" s="156"/>
      <c r="N21" s="157"/>
      <c r="O21" s="157"/>
      <c r="P21" s="158"/>
      <c r="Q21" s="206" t="s">
        <v>57</v>
      </c>
      <c r="R21" s="207"/>
      <c r="S21" s="208"/>
      <c r="T21" s="91">
        <f>IF(T20="","",VLOOKUP(T20,'【記載例】シフト記号表（勤務時間帯）'!$C$4:$K$35,9,FALSE))</f>
        <v>8</v>
      </c>
      <c r="U21" s="92">
        <f>IF(U20="","",VLOOKUP(U20,'【記載例】シフト記号表（勤務時間帯）'!$C$4:$K$35,9,FALSE))</f>
        <v>8</v>
      </c>
      <c r="V21" s="92" t="str">
        <f>IF(V20="","",VLOOKUP(V20,'【記載例】シフト記号表（勤務時間帯）'!$C$4:$K$35,9,FALSE))</f>
        <v>-</v>
      </c>
      <c r="W21" s="92" t="str">
        <f>IF(W20="","",VLOOKUP(W20,'【記載例】シフト記号表（勤務時間帯）'!$C$4:$K$35,9,FALSE))</f>
        <v>-</v>
      </c>
      <c r="X21" s="92">
        <f>IF(X20="","",VLOOKUP(X20,'【記載例】シフト記号表（勤務時間帯）'!$C$4:$K$35,9,FALSE))</f>
        <v>8</v>
      </c>
      <c r="Y21" s="92">
        <f>IF(Y20="","",VLOOKUP(Y20,'【記載例】シフト記号表（勤務時間帯）'!$C$4:$K$35,9,FALSE))</f>
        <v>8</v>
      </c>
      <c r="Z21" s="93">
        <f>IF(Z20="","",VLOOKUP(Z20,'【記載例】シフト記号表（勤務時間帯）'!$C$4:$K$35,9,FALSE))</f>
        <v>8</v>
      </c>
      <c r="AA21" s="91">
        <f>IF(AA20="","",VLOOKUP(AA20,'【記載例】シフト記号表（勤務時間帯）'!$C$4:$K$35,9,FALSE))</f>
        <v>8</v>
      </c>
      <c r="AB21" s="92">
        <f>IF(AB20="","",VLOOKUP(AB20,'【記載例】シフト記号表（勤務時間帯）'!$C$4:$K$35,9,FALSE))</f>
        <v>8</v>
      </c>
      <c r="AC21" s="92" t="str">
        <f>IF(AC20="","",VLOOKUP(AC20,'【記載例】シフト記号表（勤務時間帯）'!$C$4:$K$35,9,FALSE))</f>
        <v>-</v>
      </c>
      <c r="AD21" s="92" t="str">
        <f>IF(AD20="","",VLOOKUP(AD20,'【記載例】シフト記号表（勤務時間帯）'!$C$4:$K$35,9,FALSE))</f>
        <v>-</v>
      </c>
      <c r="AE21" s="92">
        <f>IF(AE20="","",VLOOKUP(AE20,'【記載例】シフト記号表（勤務時間帯）'!$C$4:$K$35,9,FALSE))</f>
        <v>8</v>
      </c>
      <c r="AF21" s="92">
        <f>IF(AF20="","",VLOOKUP(AF20,'【記載例】シフト記号表（勤務時間帯）'!$C$4:$K$35,9,FALSE))</f>
        <v>8</v>
      </c>
      <c r="AG21" s="93">
        <f>IF(AG20="","",VLOOKUP(AG20,'【記載例】シフト記号表（勤務時間帯）'!$C$4:$K$35,9,FALSE))</f>
        <v>8</v>
      </c>
      <c r="AH21" s="91">
        <f>IF(AH20="","",VLOOKUP(AH20,'【記載例】シフト記号表（勤務時間帯）'!$C$4:$K$35,9,FALSE))</f>
        <v>8</v>
      </c>
      <c r="AI21" s="92">
        <f>IF(AI20="","",VLOOKUP(AI20,'【記載例】シフト記号表（勤務時間帯）'!$C$4:$K$35,9,FALSE))</f>
        <v>8</v>
      </c>
      <c r="AJ21" s="92" t="str">
        <f>IF(AJ20="","",VLOOKUP(AJ20,'【記載例】シフト記号表（勤務時間帯）'!$C$4:$K$35,9,FALSE))</f>
        <v>-</v>
      </c>
      <c r="AK21" s="92" t="str">
        <f>IF(AK20="","",VLOOKUP(AK20,'【記載例】シフト記号表（勤務時間帯）'!$C$4:$K$35,9,FALSE))</f>
        <v>-</v>
      </c>
      <c r="AL21" s="92">
        <f>IF(AL20="","",VLOOKUP(AL20,'【記載例】シフト記号表（勤務時間帯）'!$C$4:$K$35,9,FALSE))</f>
        <v>8</v>
      </c>
      <c r="AM21" s="92">
        <f>IF(AM20="","",VLOOKUP(AM20,'【記載例】シフト記号表（勤務時間帯）'!$C$4:$K$35,9,FALSE))</f>
        <v>8</v>
      </c>
      <c r="AN21" s="93">
        <f>IF(AN20="","",VLOOKUP(AN20,'【記載例】シフト記号表（勤務時間帯）'!$C$4:$K$35,9,FALSE))</f>
        <v>8</v>
      </c>
      <c r="AO21" s="91">
        <f>IF(AO20="","",VLOOKUP(AO20,'【記載例】シフト記号表（勤務時間帯）'!$C$4:$K$35,9,FALSE))</f>
        <v>8</v>
      </c>
      <c r="AP21" s="92">
        <f>IF(AP20="","",VLOOKUP(AP20,'【記載例】シフト記号表（勤務時間帯）'!$C$4:$K$35,9,FALSE))</f>
        <v>8</v>
      </c>
      <c r="AQ21" s="92" t="str">
        <f>IF(AQ20="","",VLOOKUP(AQ20,'【記載例】シフト記号表（勤務時間帯）'!$C$4:$K$35,9,FALSE))</f>
        <v>-</v>
      </c>
      <c r="AR21" s="92" t="str">
        <f>IF(AR20="","",VLOOKUP(AR20,'【記載例】シフト記号表（勤務時間帯）'!$C$4:$K$35,9,FALSE))</f>
        <v>-</v>
      </c>
      <c r="AS21" s="92">
        <f>IF(AS20="","",VLOOKUP(AS20,'【記載例】シフト記号表（勤務時間帯）'!$C$4:$K$35,9,FALSE))</f>
        <v>8</v>
      </c>
      <c r="AT21" s="92">
        <f>IF(AT20="","",VLOOKUP(AT20,'【記載例】シフト記号表（勤務時間帯）'!$C$4:$K$35,9,FALSE))</f>
        <v>8</v>
      </c>
      <c r="AU21" s="93">
        <f>IF(AU20="","",VLOOKUP(AU20,'【記載例】シフト記号表（勤務時間帯）'!$C$4:$K$35,9,FALSE))</f>
        <v>8</v>
      </c>
      <c r="AV21" s="91" t="str">
        <f>IF(AV20="","",VLOOKUP(AV20,'【記載例】シフト記号表（勤務時間帯）'!$C$4:$K$35,9,FALSE))</f>
        <v/>
      </c>
      <c r="AW21" s="92" t="str">
        <f>IF(AW20="","",VLOOKUP(AW20,'【記載例】シフト記号表（勤務時間帯）'!$C$4:$K$35,9,FALSE))</f>
        <v/>
      </c>
      <c r="AX21" s="93" t="str">
        <f>IF(AX20="","",VLOOKUP(AX20,'【記載例】シフト記号表（勤務時間帯）'!$C$4:$K$35,9,FALSE))</f>
        <v/>
      </c>
      <c r="AY21" s="165"/>
      <c r="AZ21" s="166"/>
      <c r="BA21" s="167"/>
      <c r="BB21" s="168"/>
      <c r="BC21" s="203"/>
      <c r="BD21" s="204"/>
      <c r="BE21" s="204"/>
      <c r="BF21" s="204"/>
      <c r="BG21" s="204"/>
      <c r="BH21" s="205"/>
    </row>
    <row r="22" spans="2:60" ht="20.25" customHeight="1" x14ac:dyDescent="0.4">
      <c r="B22" s="143">
        <f t="shared" ref="B22" si="2">B20+1</f>
        <v>4</v>
      </c>
      <c r="C22" s="145" t="s">
        <v>145</v>
      </c>
      <c r="D22" s="146"/>
      <c r="E22" s="147"/>
      <c r="F22" s="149" t="s">
        <v>119</v>
      </c>
      <c r="G22" s="147"/>
      <c r="H22" s="152" t="s">
        <v>121</v>
      </c>
      <c r="I22" s="153"/>
      <c r="J22" s="153"/>
      <c r="K22" s="153"/>
      <c r="L22" s="154"/>
      <c r="M22" s="156" t="s">
        <v>162</v>
      </c>
      <c r="N22" s="157"/>
      <c r="O22" s="157"/>
      <c r="P22" s="158"/>
      <c r="Q22" s="162" t="s">
        <v>56</v>
      </c>
      <c r="R22" s="163"/>
      <c r="S22" s="164"/>
      <c r="T22" s="117" t="s">
        <v>260</v>
      </c>
      <c r="U22" s="118" t="s">
        <v>260</v>
      </c>
      <c r="V22" s="118" t="s">
        <v>66</v>
      </c>
      <c r="W22" s="118" t="s">
        <v>66</v>
      </c>
      <c r="X22" s="118" t="s">
        <v>260</v>
      </c>
      <c r="Y22" s="118" t="s">
        <v>260</v>
      </c>
      <c r="Z22" s="119" t="s">
        <v>260</v>
      </c>
      <c r="AA22" s="117" t="s">
        <v>260</v>
      </c>
      <c r="AB22" s="118" t="s">
        <v>260</v>
      </c>
      <c r="AC22" s="118" t="s">
        <v>66</v>
      </c>
      <c r="AD22" s="118" t="s">
        <v>66</v>
      </c>
      <c r="AE22" s="118" t="s">
        <v>260</v>
      </c>
      <c r="AF22" s="118" t="s">
        <v>260</v>
      </c>
      <c r="AG22" s="119" t="s">
        <v>260</v>
      </c>
      <c r="AH22" s="117" t="s">
        <v>260</v>
      </c>
      <c r="AI22" s="118" t="s">
        <v>260</v>
      </c>
      <c r="AJ22" s="118" t="s">
        <v>66</v>
      </c>
      <c r="AK22" s="118" t="s">
        <v>66</v>
      </c>
      <c r="AL22" s="118" t="s">
        <v>260</v>
      </c>
      <c r="AM22" s="118" t="s">
        <v>260</v>
      </c>
      <c r="AN22" s="119" t="s">
        <v>260</v>
      </c>
      <c r="AO22" s="117" t="s">
        <v>260</v>
      </c>
      <c r="AP22" s="118" t="s">
        <v>260</v>
      </c>
      <c r="AQ22" s="118" t="s">
        <v>66</v>
      </c>
      <c r="AR22" s="118" t="s">
        <v>66</v>
      </c>
      <c r="AS22" s="118" t="s">
        <v>260</v>
      </c>
      <c r="AT22" s="118" t="s">
        <v>260</v>
      </c>
      <c r="AU22" s="119" t="s">
        <v>260</v>
      </c>
      <c r="AV22" s="117"/>
      <c r="AW22" s="118"/>
      <c r="AX22" s="119"/>
      <c r="AY22" s="165">
        <f t="shared" ref="AY22" si="3">IF($BD$3="計画",SUM(T23:AU23),IF($BD$3="実績",SUM(T23:AX23),""))</f>
        <v>160.00000000000003</v>
      </c>
      <c r="AZ22" s="166"/>
      <c r="BA22" s="167">
        <f>IF($BD$3="計画",AY22/4,IF($BD$3="実績",AY22/($BB$7/7),""))</f>
        <v>40.000000000000007</v>
      </c>
      <c r="BB22" s="168"/>
      <c r="BC22" s="169"/>
      <c r="BD22" s="170"/>
      <c r="BE22" s="170"/>
      <c r="BF22" s="170"/>
      <c r="BG22" s="170"/>
      <c r="BH22" s="171"/>
    </row>
    <row r="23" spans="2:60" ht="20.25" customHeight="1" x14ac:dyDescent="0.4">
      <c r="B23" s="143"/>
      <c r="C23" s="148"/>
      <c r="D23" s="146"/>
      <c r="E23" s="147"/>
      <c r="F23" s="225"/>
      <c r="G23" s="147"/>
      <c r="H23" s="155"/>
      <c r="I23" s="153"/>
      <c r="J23" s="153"/>
      <c r="K23" s="153"/>
      <c r="L23" s="154"/>
      <c r="M23" s="156"/>
      <c r="N23" s="157"/>
      <c r="O23" s="157"/>
      <c r="P23" s="158"/>
      <c r="Q23" s="206" t="s">
        <v>57</v>
      </c>
      <c r="R23" s="207"/>
      <c r="S23" s="208"/>
      <c r="T23" s="91">
        <f>IF(T22="","",VLOOKUP(T22,'【記載例】シフト記号表（勤務時間帯）'!$C$4:$K$35,9,FALSE))</f>
        <v>8.0000000000000018</v>
      </c>
      <c r="U23" s="92">
        <f>IF(U22="","",VLOOKUP(U22,'【記載例】シフト記号表（勤務時間帯）'!$C$4:$K$35,9,FALSE))</f>
        <v>8.0000000000000018</v>
      </c>
      <c r="V23" s="92" t="str">
        <f>IF(V22="","",VLOOKUP(V22,'【記載例】シフト記号表（勤務時間帯）'!$C$4:$K$35,9,FALSE))</f>
        <v>-</v>
      </c>
      <c r="W23" s="92" t="str">
        <f>IF(W22="","",VLOOKUP(W22,'【記載例】シフト記号表（勤務時間帯）'!$C$4:$K$35,9,FALSE))</f>
        <v>-</v>
      </c>
      <c r="X23" s="92">
        <f>IF(X22="","",VLOOKUP(X22,'【記載例】シフト記号表（勤務時間帯）'!$C$4:$K$35,9,FALSE))</f>
        <v>8.0000000000000018</v>
      </c>
      <c r="Y23" s="92">
        <f>IF(Y22="","",VLOOKUP(Y22,'【記載例】シフト記号表（勤務時間帯）'!$C$4:$K$35,9,FALSE))</f>
        <v>8.0000000000000018</v>
      </c>
      <c r="Z23" s="93">
        <f>IF(Z22="","",VLOOKUP(Z22,'【記載例】シフト記号表（勤務時間帯）'!$C$4:$K$35,9,FALSE))</f>
        <v>8.0000000000000018</v>
      </c>
      <c r="AA23" s="91">
        <f>IF(AA22="","",VLOOKUP(AA22,'【記載例】シフト記号表（勤務時間帯）'!$C$4:$K$35,9,FALSE))</f>
        <v>8.0000000000000018</v>
      </c>
      <c r="AB23" s="92">
        <f>IF(AB22="","",VLOOKUP(AB22,'【記載例】シフト記号表（勤務時間帯）'!$C$4:$K$35,9,FALSE))</f>
        <v>8.0000000000000018</v>
      </c>
      <c r="AC23" s="92" t="str">
        <f>IF(AC22="","",VLOOKUP(AC22,'【記載例】シフト記号表（勤務時間帯）'!$C$4:$K$35,9,FALSE))</f>
        <v>-</v>
      </c>
      <c r="AD23" s="92" t="str">
        <f>IF(AD22="","",VLOOKUP(AD22,'【記載例】シフト記号表（勤務時間帯）'!$C$4:$K$35,9,FALSE))</f>
        <v>-</v>
      </c>
      <c r="AE23" s="92">
        <f>IF(AE22="","",VLOOKUP(AE22,'【記載例】シフト記号表（勤務時間帯）'!$C$4:$K$35,9,FALSE))</f>
        <v>8.0000000000000018</v>
      </c>
      <c r="AF23" s="92">
        <f>IF(AF22="","",VLOOKUP(AF22,'【記載例】シフト記号表（勤務時間帯）'!$C$4:$K$35,9,FALSE))</f>
        <v>8.0000000000000018</v>
      </c>
      <c r="AG23" s="93">
        <f>IF(AG22="","",VLOOKUP(AG22,'【記載例】シフト記号表（勤務時間帯）'!$C$4:$K$35,9,FALSE))</f>
        <v>8.0000000000000018</v>
      </c>
      <c r="AH23" s="91">
        <f>IF(AH22="","",VLOOKUP(AH22,'【記載例】シフト記号表（勤務時間帯）'!$C$4:$K$35,9,FALSE))</f>
        <v>8.0000000000000018</v>
      </c>
      <c r="AI23" s="92">
        <f>IF(AI22="","",VLOOKUP(AI22,'【記載例】シフト記号表（勤務時間帯）'!$C$4:$K$35,9,FALSE))</f>
        <v>8.0000000000000018</v>
      </c>
      <c r="AJ23" s="92" t="str">
        <f>IF(AJ22="","",VLOOKUP(AJ22,'【記載例】シフト記号表（勤務時間帯）'!$C$4:$K$35,9,FALSE))</f>
        <v>-</v>
      </c>
      <c r="AK23" s="92" t="str">
        <f>IF(AK22="","",VLOOKUP(AK22,'【記載例】シフト記号表（勤務時間帯）'!$C$4:$K$35,9,FALSE))</f>
        <v>-</v>
      </c>
      <c r="AL23" s="92">
        <f>IF(AL22="","",VLOOKUP(AL22,'【記載例】シフト記号表（勤務時間帯）'!$C$4:$K$35,9,FALSE))</f>
        <v>8.0000000000000018</v>
      </c>
      <c r="AM23" s="92">
        <f>IF(AM22="","",VLOOKUP(AM22,'【記載例】シフト記号表（勤務時間帯）'!$C$4:$K$35,9,FALSE))</f>
        <v>8.0000000000000018</v>
      </c>
      <c r="AN23" s="93">
        <f>IF(AN22="","",VLOOKUP(AN22,'【記載例】シフト記号表（勤務時間帯）'!$C$4:$K$35,9,FALSE))</f>
        <v>8.0000000000000018</v>
      </c>
      <c r="AO23" s="91">
        <f>IF(AO22="","",VLOOKUP(AO22,'【記載例】シフト記号表（勤務時間帯）'!$C$4:$K$35,9,FALSE))</f>
        <v>8.0000000000000018</v>
      </c>
      <c r="AP23" s="92">
        <f>IF(AP22="","",VLOOKUP(AP22,'【記載例】シフト記号表（勤務時間帯）'!$C$4:$K$35,9,FALSE))</f>
        <v>8.0000000000000018</v>
      </c>
      <c r="AQ23" s="92" t="str">
        <f>IF(AQ22="","",VLOOKUP(AQ22,'【記載例】シフト記号表（勤務時間帯）'!$C$4:$K$35,9,FALSE))</f>
        <v>-</v>
      </c>
      <c r="AR23" s="92" t="str">
        <f>IF(AR22="","",VLOOKUP(AR22,'【記載例】シフト記号表（勤務時間帯）'!$C$4:$K$35,9,FALSE))</f>
        <v>-</v>
      </c>
      <c r="AS23" s="92">
        <f>IF(AS22="","",VLOOKUP(AS22,'【記載例】シフト記号表（勤務時間帯）'!$C$4:$K$35,9,FALSE))</f>
        <v>8.0000000000000018</v>
      </c>
      <c r="AT23" s="92">
        <f>IF(AT22="","",VLOOKUP(AT22,'【記載例】シフト記号表（勤務時間帯）'!$C$4:$K$35,9,FALSE))</f>
        <v>8.0000000000000018</v>
      </c>
      <c r="AU23" s="93">
        <f>IF(AU22="","",VLOOKUP(AU22,'【記載例】シフト記号表（勤務時間帯）'!$C$4:$K$35,9,FALSE))</f>
        <v>8.0000000000000018</v>
      </c>
      <c r="AV23" s="91" t="str">
        <f>IF(AV22="","",VLOOKUP(AV22,'【記載例】シフト記号表（勤務時間帯）'!$C$4:$K$35,9,FALSE))</f>
        <v/>
      </c>
      <c r="AW23" s="92" t="str">
        <f>IF(AW22="","",VLOOKUP(AW22,'【記載例】シフト記号表（勤務時間帯）'!$C$4:$K$35,9,FALSE))</f>
        <v/>
      </c>
      <c r="AX23" s="93" t="str">
        <f>IF(AX22="","",VLOOKUP(AX22,'【記載例】シフト記号表（勤務時間帯）'!$C$4:$K$35,9,FALSE))</f>
        <v/>
      </c>
      <c r="AY23" s="165"/>
      <c r="AZ23" s="166"/>
      <c r="BA23" s="167"/>
      <c r="BB23" s="168"/>
      <c r="BC23" s="203"/>
      <c r="BD23" s="204"/>
      <c r="BE23" s="204"/>
      <c r="BF23" s="204"/>
      <c r="BG23" s="204"/>
      <c r="BH23" s="205"/>
    </row>
    <row r="24" spans="2:60" ht="20.25" customHeight="1" x14ac:dyDescent="0.4">
      <c r="B24" s="143">
        <f t="shared" ref="B24" si="4">B22+1</f>
        <v>5</v>
      </c>
      <c r="C24" s="145" t="s">
        <v>145</v>
      </c>
      <c r="D24" s="146"/>
      <c r="E24" s="147"/>
      <c r="F24" s="149" t="s">
        <v>119</v>
      </c>
      <c r="G24" s="147"/>
      <c r="H24" s="152" t="s">
        <v>121</v>
      </c>
      <c r="I24" s="153"/>
      <c r="J24" s="153"/>
      <c r="K24" s="153"/>
      <c r="L24" s="154"/>
      <c r="M24" s="156" t="s">
        <v>163</v>
      </c>
      <c r="N24" s="157"/>
      <c r="O24" s="157"/>
      <c r="P24" s="158"/>
      <c r="Q24" s="162" t="s">
        <v>56</v>
      </c>
      <c r="R24" s="163"/>
      <c r="S24" s="164"/>
      <c r="T24" s="117" t="s">
        <v>261</v>
      </c>
      <c r="U24" s="118" t="s">
        <v>261</v>
      </c>
      <c r="V24" s="118" t="s">
        <v>66</v>
      </c>
      <c r="W24" s="118" t="s">
        <v>66</v>
      </c>
      <c r="X24" s="118" t="s">
        <v>261</v>
      </c>
      <c r="Y24" s="118" t="s">
        <v>261</v>
      </c>
      <c r="Z24" s="119" t="s">
        <v>261</v>
      </c>
      <c r="AA24" s="117" t="s">
        <v>261</v>
      </c>
      <c r="AB24" s="118" t="s">
        <v>261</v>
      </c>
      <c r="AC24" s="118" t="s">
        <v>66</v>
      </c>
      <c r="AD24" s="118" t="s">
        <v>66</v>
      </c>
      <c r="AE24" s="118" t="s">
        <v>261</v>
      </c>
      <c r="AF24" s="118" t="s">
        <v>261</v>
      </c>
      <c r="AG24" s="119" t="s">
        <v>261</v>
      </c>
      <c r="AH24" s="117" t="s">
        <v>261</v>
      </c>
      <c r="AI24" s="118" t="s">
        <v>261</v>
      </c>
      <c r="AJ24" s="118" t="s">
        <v>66</v>
      </c>
      <c r="AK24" s="118" t="s">
        <v>66</v>
      </c>
      <c r="AL24" s="118" t="s">
        <v>261</v>
      </c>
      <c r="AM24" s="118" t="s">
        <v>261</v>
      </c>
      <c r="AN24" s="119" t="s">
        <v>261</v>
      </c>
      <c r="AO24" s="117" t="s">
        <v>261</v>
      </c>
      <c r="AP24" s="118" t="s">
        <v>261</v>
      </c>
      <c r="AQ24" s="118" t="s">
        <v>66</v>
      </c>
      <c r="AR24" s="118" t="s">
        <v>66</v>
      </c>
      <c r="AS24" s="118" t="s">
        <v>261</v>
      </c>
      <c r="AT24" s="118" t="s">
        <v>261</v>
      </c>
      <c r="AU24" s="119" t="s">
        <v>261</v>
      </c>
      <c r="AV24" s="117"/>
      <c r="AW24" s="118"/>
      <c r="AX24" s="119"/>
      <c r="AY24" s="165">
        <f>IF($BD$3="計画",SUM(T25:AU25),IF($BD$3="実績",SUM(T25:AX25),""))</f>
        <v>160</v>
      </c>
      <c r="AZ24" s="166"/>
      <c r="BA24" s="167">
        <f>IF($BD$3="計画",AY24/4,IF($BD$3="実績",AY24/($BB$7/7),""))</f>
        <v>40</v>
      </c>
      <c r="BB24" s="168"/>
      <c r="BC24" s="169"/>
      <c r="BD24" s="170"/>
      <c r="BE24" s="170"/>
      <c r="BF24" s="170"/>
      <c r="BG24" s="170"/>
      <c r="BH24" s="171"/>
    </row>
    <row r="25" spans="2:60" ht="20.25" customHeight="1" x14ac:dyDescent="0.4">
      <c r="B25" s="143"/>
      <c r="C25" s="148"/>
      <c r="D25" s="146"/>
      <c r="E25" s="147"/>
      <c r="F25" s="225"/>
      <c r="G25" s="147"/>
      <c r="H25" s="155"/>
      <c r="I25" s="153"/>
      <c r="J25" s="153"/>
      <c r="K25" s="153"/>
      <c r="L25" s="154"/>
      <c r="M25" s="156"/>
      <c r="N25" s="157"/>
      <c r="O25" s="157"/>
      <c r="P25" s="158"/>
      <c r="Q25" s="206" t="s">
        <v>57</v>
      </c>
      <c r="R25" s="207"/>
      <c r="S25" s="208"/>
      <c r="T25" s="91">
        <f>IF(T24="","",VLOOKUP(T24,'【記載例】シフト記号表（勤務時間帯）'!$C$4:$K$35,9,FALSE))</f>
        <v>8</v>
      </c>
      <c r="U25" s="92">
        <f>IF(U24="","",VLOOKUP(U24,'【記載例】シフト記号表（勤務時間帯）'!$C$4:$K$35,9,FALSE))</f>
        <v>8</v>
      </c>
      <c r="V25" s="92" t="str">
        <f>IF(V24="","",VLOOKUP(V24,'【記載例】シフト記号表（勤務時間帯）'!$C$4:$K$35,9,FALSE))</f>
        <v>-</v>
      </c>
      <c r="W25" s="92" t="str">
        <f>IF(W24="","",VLOOKUP(W24,'【記載例】シフト記号表（勤務時間帯）'!$C$4:$K$35,9,FALSE))</f>
        <v>-</v>
      </c>
      <c r="X25" s="92">
        <f>IF(X24="","",VLOOKUP(X24,'【記載例】シフト記号表（勤務時間帯）'!$C$4:$K$35,9,FALSE))</f>
        <v>8</v>
      </c>
      <c r="Y25" s="92">
        <f>IF(Y24="","",VLOOKUP(Y24,'【記載例】シフト記号表（勤務時間帯）'!$C$4:$K$35,9,FALSE))</f>
        <v>8</v>
      </c>
      <c r="Z25" s="93">
        <f>IF(Z24="","",VLOOKUP(Z24,'【記載例】シフト記号表（勤務時間帯）'!$C$4:$K$35,9,FALSE))</f>
        <v>8</v>
      </c>
      <c r="AA25" s="91">
        <f>IF(AA24="","",VLOOKUP(AA24,'【記載例】シフト記号表（勤務時間帯）'!$C$4:$K$35,9,FALSE))</f>
        <v>8</v>
      </c>
      <c r="AB25" s="92">
        <f>IF(AB24="","",VLOOKUP(AB24,'【記載例】シフト記号表（勤務時間帯）'!$C$4:$K$35,9,FALSE))</f>
        <v>8</v>
      </c>
      <c r="AC25" s="92" t="str">
        <f>IF(AC24="","",VLOOKUP(AC24,'【記載例】シフト記号表（勤務時間帯）'!$C$4:$K$35,9,FALSE))</f>
        <v>-</v>
      </c>
      <c r="AD25" s="92" t="str">
        <f>IF(AD24="","",VLOOKUP(AD24,'【記載例】シフト記号表（勤務時間帯）'!$C$4:$K$35,9,FALSE))</f>
        <v>-</v>
      </c>
      <c r="AE25" s="92">
        <f>IF(AE24="","",VLOOKUP(AE24,'【記載例】シフト記号表（勤務時間帯）'!$C$4:$K$35,9,FALSE))</f>
        <v>8</v>
      </c>
      <c r="AF25" s="92">
        <f>IF(AF24="","",VLOOKUP(AF24,'【記載例】シフト記号表（勤務時間帯）'!$C$4:$K$35,9,FALSE))</f>
        <v>8</v>
      </c>
      <c r="AG25" s="93">
        <f>IF(AG24="","",VLOOKUP(AG24,'【記載例】シフト記号表（勤務時間帯）'!$C$4:$K$35,9,FALSE))</f>
        <v>8</v>
      </c>
      <c r="AH25" s="91">
        <f>IF(AH24="","",VLOOKUP(AH24,'【記載例】シフト記号表（勤務時間帯）'!$C$4:$K$35,9,FALSE))</f>
        <v>8</v>
      </c>
      <c r="AI25" s="92">
        <f>IF(AI24="","",VLOOKUP(AI24,'【記載例】シフト記号表（勤務時間帯）'!$C$4:$K$35,9,FALSE))</f>
        <v>8</v>
      </c>
      <c r="AJ25" s="92" t="str">
        <f>IF(AJ24="","",VLOOKUP(AJ24,'【記載例】シフト記号表（勤務時間帯）'!$C$4:$K$35,9,FALSE))</f>
        <v>-</v>
      </c>
      <c r="AK25" s="92" t="str">
        <f>IF(AK24="","",VLOOKUP(AK24,'【記載例】シフト記号表（勤務時間帯）'!$C$4:$K$35,9,FALSE))</f>
        <v>-</v>
      </c>
      <c r="AL25" s="92">
        <f>IF(AL24="","",VLOOKUP(AL24,'【記載例】シフト記号表（勤務時間帯）'!$C$4:$K$35,9,FALSE))</f>
        <v>8</v>
      </c>
      <c r="AM25" s="92">
        <f>IF(AM24="","",VLOOKUP(AM24,'【記載例】シフト記号表（勤務時間帯）'!$C$4:$K$35,9,FALSE))</f>
        <v>8</v>
      </c>
      <c r="AN25" s="93">
        <f>IF(AN24="","",VLOOKUP(AN24,'【記載例】シフト記号表（勤務時間帯）'!$C$4:$K$35,9,FALSE))</f>
        <v>8</v>
      </c>
      <c r="AO25" s="91">
        <f>IF(AO24="","",VLOOKUP(AO24,'【記載例】シフト記号表（勤務時間帯）'!$C$4:$K$35,9,FALSE))</f>
        <v>8</v>
      </c>
      <c r="AP25" s="92">
        <f>IF(AP24="","",VLOOKUP(AP24,'【記載例】シフト記号表（勤務時間帯）'!$C$4:$K$35,9,FALSE))</f>
        <v>8</v>
      </c>
      <c r="AQ25" s="92" t="str">
        <f>IF(AQ24="","",VLOOKUP(AQ24,'【記載例】シフト記号表（勤務時間帯）'!$C$4:$K$35,9,FALSE))</f>
        <v>-</v>
      </c>
      <c r="AR25" s="92" t="str">
        <f>IF(AR24="","",VLOOKUP(AR24,'【記載例】シフト記号表（勤務時間帯）'!$C$4:$K$35,9,FALSE))</f>
        <v>-</v>
      </c>
      <c r="AS25" s="92">
        <f>IF(AS24="","",VLOOKUP(AS24,'【記載例】シフト記号表（勤務時間帯）'!$C$4:$K$35,9,FALSE))</f>
        <v>8</v>
      </c>
      <c r="AT25" s="92">
        <f>IF(AT24="","",VLOOKUP(AT24,'【記載例】シフト記号表（勤務時間帯）'!$C$4:$K$35,9,FALSE))</f>
        <v>8</v>
      </c>
      <c r="AU25" s="93">
        <f>IF(AU24="","",VLOOKUP(AU24,'【記載例】シフト記号表（勤務時間帯）'!$C$4:$K$35,9,FALSE))</f>
        <v>8</v>
      </c>
      <c r="AV25" s="91" t="str">
        <f>IF(AV24="","",VLOOKUP(AV24,'【記載例】シフト記号表（勤務時間帯）'!$C$4:$K$35,9,FALSE))</f>
        <v/>
      </c>
      <c r="AW25" s="92" t="str">
        <f>IF(AW24="","",VLOOKUP(AW24,'【記載例】シフト記号表（勤務時間帯）'!$C$4:$K$35,9,FALSE))</f>
        <v/>
      </c>
      <c r="AX25" s="93" t="str">
        <f>IF(AX24="","",VLOOKUP(AX24,'【記載例】シフト記号表（勤務時間帯）'!$C$4:$K$35,9,FALSE))</f>
        <v/>
      </c>
      <c r="AY25" s="165"/>
      <c r="AZ25" s="166"/>
      <c r="BA25" s="167"/>
      <c r="BB25" s="168"/>
      <c r="BC25" s="203"/>
      <c r="BD25" s="204"/>
      <c r="BE25" s="204"/>
      <c r="BF25" s="204"/>
      <c r="BG25" s="204"/>
      <c r="BH25" s="205"/>
    </row>
    <row r="26" spans="2:60" ht="20.25" customHeight="1" x14ac:dyDescent="0.4">
      <c r="B26" s="143">
        <f t="shared" ref="B26" si="5">B24+1</f>
        <v>6</v>
      </c>
      <c r="C26" s="145" t="s">
        <v>145</v>
      </c>
      <c r="D26" s="146"/>
      <c r="E26" s="147"/>
      <c r="F26" s="149" t="s">
        <v>119</v>
      </c>
      <c r="G26" s="147"/>
      <c r="H26" s="152" t="s">
        <v>75</v>
      </c>
      <c r="I26" s="153"/>
      <c r="J26" s="153"/>
      <c r="K26" s="153"/>
      <c r="L26" s="154"/>
      <c r="M26" s="156" t="s">
        <v>164</v>
      </c>
      <c r="N26" s="157"/>
      <c r="O26" s="157"/>
      <c r="P26" s="158"/>
      <c r="Q26" s="162" t="s">
        <v>56</v>
      </c>
      <c r="R26" s="163"/>
      <c r="S26" s="164"/>
      <c r="T26" s="117" t="s">
        <v>259</v>
      </c>
      <c r="U26" s="118" t="s">
        <v>259</v>
      </c>
      <c r="V26" s="118" t="s">
        <v>259</v>
      </c>
      <c r="W26" s="118" t="s">
        <v>259</v>
      </c>
      <c r="X26" s="118" t="s">
        <v>66</v>
      </c>
      <c r="Y26" s="118" t="s">
        <v>66</v>
      </c>
      <c r="Z26" s="119" t="s">
        <v>259</v>
      </c>
      <c r="AA26" s="117" t="s">
        <v>259</v>
      </c>
      <c r="AB26" s="118" t="s">
        <v>259</v>
      </c>
      <c r="AC26" s="118" t="s">
        <v>259</v>
      </c>
      <c r="AD26" s="118" t="s">
        <v>259</v>
      </c>
      <c r="AE26" s="118" t="s">
        <v>66</v>
      </c>
      <c r="AF26" s="118" t="s">
        <v>66</v>
      </c>
      <c r="AG26" s="119" t="s">
        <v>259</v>
      </c>
      <c r="AH26" s="117" t="s">
        <v>259</v>
      </c>
      <c r="AI26" s="118" t="s">
        <v>259</v>
      </c>
      <c r="AJ26" s="118" t="s">
        <v>259</v>
      </c>
      <c r="AK26" s="118" t="s">
        <v>259</v>
      </c>
      <c r="AL26" s="118" t="s">
        <v>66</v>
      </c>
      <c r="AM26" s="118" t="s">
        <v>66</v>
      </c>
      <c r="AN26" s="119" t="s">
        <v>259</v>
      </c>
      <c r="AO26" s="117" t="s">
        <v>259</v>
      </c>
      <c r="AP26" s="118" t="s">
        <v>259</v>
      </c>
      <c r="AQ26" s="118" t="s">
        <v>259</v>
      </c>
      <c r="AR26" s="118" t="s">
        <v>259</v>
      </c>
      <c r="AS26" s="118" t="s">
        <v>66</v>
      </c>
      <c r="AT26" s="118" t="s">
        <v>66</v>
      </c>
      <c r="AU26" s="119" t="s">
        <v>259</v>
      </c>
      <c r="AV26" s="117"/>
      <c r="AW26" s="118"/>
      <c r="AX26" s="119"/>
      <c r="AY26" s="165">
        <f>IF($BD$3="計画",SUM(T27:AU27),IF($BD$3="実績",SUM(T27:AX27),""))</f>
        <v>160</v>
      </c>
      <c r="AZ26" s="166"/>
      <c r="BA26" s="167">
        <f>IF($BD$3="計画",AY26/4,IF($BD$3="実績",AY26/($BB$7/7),""))</f>
        <v>40</v>
      </c>
      <c r="BB26" s="168"/>
      <c r="BC26" s="169"/>
      <c r="BD26" s="170"/>
      <c r="BE26" s="170"/>
      <c r="BF26" s="170"/>
      <c r="BG26" s="170"/>
      <c r="BH26" s="171"/>
    </row>
    <row r="27" spans="2:60" ht="20.25" customHeight="1" x14ac:dyDescent="0.4">
      <c r="B27" s="143"/>
      <c r="C27" s="148"/>
      <c r="D27" s="146"/>
      <c r="E27" s="147"/>
      <c r="F27" s="225"/>
      <c r="G27" s="147"/>
      <c r="H27" s="155"/>
      <c r="I27" s="153"/>
      <c r="J27" s="153"/>
      <c r="K27" s="153"/>
      <c r="L27" s="154"/>
      <c r="M27" s="156"/>
      <c r="N27" s="157"/>
      <c r="O27" s="157"/>
      <c r="P27" s="158"/>
      <c r="Q27" s="206" t="s">
        <v>57</v>
      </c>
      <c r="R27" s="207"/>
      <c r="S27" s="208"/>
      <c r="T27" s="91">
        <f>IF(T26="","",VLOOKUP(T26,'【記載例】シフト記号表（勤務時間帯）'!$C$4:$K$35,9,FALSE))</f>
        <v>8</v>
      </c>
      <c r="U27" s="92">
        <f>IF(U26="","",VLOOKUP(U26,'【記載例】シフト記号表（勤務時間帯）'!$C$4:$K$35,9,FALSE))</f>
        <v>8</v>
      </c>
      <c r="V27" s="92">
        <f>IF(V26="","",VLOOKUP(V26,'【記載例】シフト記号表（勤務時間帯）'!$C$4:$K$35,9,FALSE))</f>
        <v>8</v>
      </c>
      <c r="W27" s="92">
        <f>IF(W26="","",VLOOKUP(W26,'【記載例】シフト記号表（勤務時間帯）'!$C$4:$K$35,9,FALSE))</f>
        <v>8</v>
      </c>
      <c r="X27" s="92" t="str">
        <f>IF(X26="","",VLOOKUP(X26,'【記載例】シフト記号表（勤務時間帯）'!$C$4:$K$35,9,FALSE))</f>
        <v>-</v>
      </c>
      <c r="Y27" s="92" t="str">
        <f>IF(Y26="","",VLOOKUP(Y26,'【記載例】シフト記号表（勤務時間帯）'!$C$4:$K$35,9,FALSE))</f>
        <v>-</v>
      </c>
      <c r="Z27" s="93">
        <f>IF(Z26="","",VLOOKUP(Z26,'【記載例】シフト記号表（勤務時間帯）'!$C$4:$K$35,9,FALSE))</f>
        <v>8</v>
      </c>
      <c r="AA27" s="91">
        <f>IF(AA26="","",VLOOKUP(AA26,'【記載例】シフト記号表（勤務時間帯）'!$C$4:$K$35,9,FALSE))</f>
        <v>8</v>
      </c>
      <c r="AB27" s="92">
        <f>IF(AB26="","",VLOOKUP(AB26,'【記載例】シフト記号表（勤務時間帯）'!$C$4:$K$35,9,FALSE))</f>
        <v>8</v>
      </c>
      <c r="AC27" s="92">
        <f>IF(AC26="","",VLOOKUP(AC26,'【記載例】シフト記号表（勤務時間帯）'!$C$4:$K$35,9,FALSE))</f>
        <v>8</v>
      </c>
      <c r="AD27" s="92">
        <f>IF(AD26="","",VLOOKUP(AD26,'【記載例】シフト記号表（勤務時間帯）'!$C$4:$K$35,9,FALSE))</f>
        <v>8</v>
      </c>
      <c r="AE27" s="92" t="str">
        <f>IF(AE26="","",VLOOKUP(AE26,'【記載例】シフト記号表（勤務時間帯）'!$C$4:$K$35,9,FALSE))</f>
        <v>-</v>
      </c>
      <c r="AF27" s="92" t="str">
        <f>IF(AF26="","",VLOOKUP(AF26,'【記載例】シフト記号表（勤務時間帯）'!$C$4:$K$35,9,FALSE))</f>
        <v>-</v>
      </c>
      <c r="AG27" s="93">
        <f>IF(AG26="","",VLOOKUP(AG26,'【記載例】シフト記号表（勤務時間帯）'!$C$4:$K$35,9,FALSE))</f>
        <v>8</v>
      </c>
      <c r="AH27" s="91">
        <f>IF(AH26="","",VLOOKUP(AH26,'【記載例】シフト記号表（勤務時間帯）'!$C$4:$K$35,9,FALSE))</f>
        <v>8</v>
      </c>
      <c r="AI27" s="92">
        <f>IF(AI26="","",VLOOKUP(AI26,'【記載例】シフト記号表（勤務時間帯）'!$C$4:$K$35,9,FALSE))</f>
        <v>8</v>
      </c>
      <c r="AJ27" s="92">
        <f>IF(AJ26="","",VLOOKUP(AJ26,'【記載例】シフト記号表（勤務時間帯）'!$C$4:$K$35,9,FALSE))</f>
        <v>8</v>
      </c>
      <c r="AK27" s="92">
        <f>IF(AK26="","",VLOOKUP(AK26,'【記載例】シフト記号表（勤務時間帯）'!$C$4:$K$35,9,FALSE))</f>
        <v>8</v>
      </c>
      <c r="AL27" s="92" t="str">
        <f>IF(AL26="","",VLOOKUP(AL26,'【記載例】シフト記号表（勤務時間帯）'!$C$4:$K$35,9,FALSE))</f>
        <v>-</v>
      </c>
      <c r="AM27" s="92" t="str">
        <f>IF(AM26="","",VLOOKUP(AM26,'【記載例】シフト記号表（勤務時間帯）'!$C$4:$K$35,9,FALSE))</f>
        <v>-</v>
      </c>
      <c r="AN27" s="93">
        <f>IF(AN26="","",VLOOKUP(AN26,'【記載例】シフト記号表（勤務時間帯）'!$C$4:$K$35,9,FALSE))</f>
        <v>8</v>
      </c>
      <c r="AO27" s="91">
        <f>IF(AO26="","",VLOOKUP(AO26,'【記載例】シフト記号表（勤務時間帯）'!$C$4:$K$35,9,FALSE))</f>
        <v>8</v>
      </c>
      <c r="AP27" s="92">
        <f>IF(AP26="","",VLOOKUP(AP26,'【記載例】シフト記号表（勤務時間帯）'!$C$4:$K$35,9,FALSE))</f>
        <v>8</v>
      </c>
      <c r="AQ27" s="92">
        <f>IF(AQ26="","",VLOOKUP(AQ26,'【記載例】シフト記号表（勤務時間帯）'!$C$4:$K$35,9,FALSE))</f>
        <v>8</v>
      </c>
      <c r="AR27" s="92">
        <f>IF(AR26="","",VLOOKUP(AR26,'【記載例】シフト記号表（勤務時間帯）'!$C$4:$K$35,9,FALSE))</f>
        <v>8</v>
      </c>
      <c r="AS27" s="92" t="str">
        <f>IF(AS26="","",VLOOKUP(AS26,'【記載例】シフト記号表（勤務時間帯）'!$C$4:$K$35,9,FALSE))</f>
        <v>-</v>
      </c>
      <c r="AT27" s="92" t="str">
        <f>IF(AT26="","",VLOOKUP(AT26,'【記載例】シフト記号表（勤務時間帯）'!$C$4:$K$35,9,FALSE))</f>
        <v>-</v>
      </c>
      <c r="AU27" s="93">
        <f>IF(AU26="","",VLOOKUP(AU26,'【記載例】シフト記号表（勤務時間帯）'!$C$4:$K$35,9,FALSE))</f>
        <v>8</v>
      </c>
      <c r="AV27" s="91" t="str">
        <f>IF(AV26="","",VLOOKUP(AV26,'【記載例】シフト記号表（勤務時間帯）'!$C$4:$K$35,9,FALSE))</f>
        <v/>
      </c>
      <c r="AW27" s="92" t="str">
        <f>IF(AW26="","",VLOOKUP(AW26,'【記載例】シフト記号表（勤務時間帯）'!$C$4:$K$35,9,FALSE))</f>
        <v/>
      </c>
      <c r="AX27" s="93" t="str">
        <f>IF(AX26="","",VLOOKUP(AX26,'【記載例】シフト記号表（勤務時間帯）'!$C$4:$K$35,9,FALSE))</f>
        <v/>
      </c>
      <c r="AY27" s="165"/>
      <c r="AZ27" s="166"/>
      <c r="BA27" s="167"/>
      <c r="BB27" s="168"/>
      <c r="BC27" s="203"/>
      <c r="BD27" s="204"/>
      <c r="BE27" s="204"/>
      <c r="BF27" s="204"/>
      <c r="BG27" s="204"/>
      <c r="BH27" s="205"/>
    </row>
    <row r="28" spans="2:60" ht="20.25" customHeight="1" x14ac:dyDescent="0.4">
      <c r="B28" s="143">
        <f t="shared" ref="B28" si="6">B26+1</f>
        <v>7</v>
      </c>
      <c r="C28" s="145" t="s">
        <v>145</v>
      </c>
      <c r="D28" s="146"/>
      <c r="E28" s="147"/>
      <c r="F28" s="149" t="s">
        <v>119</v>
      </c>
      <c r="G28" s="147"/>
      <c r="H28" s="152" t="s">
        <v>121</v>
      </c>
      <c r="I28" s="153"/>
      <c r="J28" s="153"/>
      <c r="K28" s="153"/>
      <c r="L28" s="154"/>
      <c r="M28" s="156" t="s">
        <v>165</v>
      </c>
      <c r="N28" s="157"/>
      <c r="O28" s="157"/>
      <c r="P28" s="158"/>
      <c r="Q28" s="162" t="s">
        <v>56</v>
      </c>
      <c r="R28" s="163"/>
      <c r="S28" s="164"/>
      <c r="T28" s="117" t="s">
        <v>260</v>
      </c>
      <c r="U28" s="118" t="s">
        <v>260</v>
      </c>
      <c r="V28" s="118" t="s">
        <v>260</v>
      </c>
      <c r="W28" s="118" t="s">
        <v>260</v>
      </c>
      <c r="X28" s="118" t="s">
        <v>66</v>
      </c>
      <c r="Y28" s="118" t="s">
        <v>66</v>
      </c>
      <c r="Z28" s="119" t="s">
        <v>260</v>
      </c>
      <c r="AA28" s="117" t="s">
        <v>260</v>
      </c>
      <c r="AB28" s="118" t="s">
        <v>260</v>
      </c>
      <c r="AC28" s="118" t="s">
        <v>260</v>
      </c>
      <c r="AD28" s="118" t="s">
        <v>260</v>
      </c>
      <c r="AE28" s="118" t="s">
        <v>66</v>
      </c>
      <c r="AF28" s="118" t="s">
        <v>66</v>
      </c>
      <c r="AG28" s="119" t="s">
        <v>260</v>
      </c>
      <c r="AH28" s="117" t="s">
        <v>260</v>
      </c>
      <c r="AI28" s="118" t="s">
        <v>260</v>
      </c>
      <c r="AJ28" s="118" t="s">
        <v>260</v>
      </c>
      <c r="AK28" s="118" t="s">
        <v>260</v>
      </c>
      <c r="AL28" s="118" t="s">
        <v>66</v>
      </c>
      <c r="AM28" s="118" t="s">
        <v>66</v>
      </c>
      <c r="AN28" s="119" t="s">
        <v>260</v>
      </c>
      <c r="AO28" s="117" t="s">
        <v>260</v>
      </c>
      <c r="AP28" s="118" t="s">
        <v>260</v>
      </c>
      <c r="AQ28" s="118" t="s">
        <v>260</v>
      </c>
      <c r="AR28" s="118" t="s">
        <v>260</v>
      </c>
      <c r="AS28" s="118" t="s">
        <v>66</v>
      </c>
      <c r="AT28" s="118" t="s">
        <v>66</v>
      </c>
      <c r="AU28" s="119" t="s">
        <v>260</v>
      </c>
      <c r="AV28" s="117"/>
      <c r="AW28" s="118"/>
      <c r="AX28" s="119"/>
      <c r="AY28" s="165">
        <f>IF($BD$3="計画",SUM(T29:AU29),IF($BD$3="実績",SUM(T29:AX29),""))</f>
        <v>160.00000000000003</v>
      </c>
      <c r="AZ28" s="166"/>
      <c r="BA28" s="167">
        <f>IF($BD$3="計画",AY28/4,IF($BD$3="実績",AY28/($BB$7/7),""))</f>
        <v>40.000000000000007</v>
      </c>
      <c r="BB28" s="168"/>
      <c r="BC28" s="169"/>
      <c r="BD28" s="170"/>
      <c r="BE28" s="170"/>
      <c r="BF28" s="170"/>
      <c r="BG28" s="170"/>
      <c r="BH28" s="171"/>
    </row>
    <row r="29" spans="2:60" ht="20.25" customHeight="1" x14ac:dyDescent="0.4">
      <c r="B29" s="143"/>
      <c r="C29" s="148"/>
      <c r="D29" s="146"/>
      <c r="E29" s="147"/>
      <c r="F29" s="225"/>
      <c r="G29" s="147"/>
      <c r="H29" s="155"/>
      <c r="I29" s="153"/>
      <c r="J29" s="153"/>
      <c r="K29" s="153"/>
      <c r="L29" s="154"/>
      <c r="M29" s="156"/>
      <c r="N29" s="157"/>
      <c r="O29" s="157"/>
      <c r="P29" s="158"/>
      <c r="Q29" s="206" t="s">
        <v>57</v>
      </c>
      <c r="R29" s="207"/>
      <c r="S29" s="208"/>
      <c r="T29" s="91">
        <f>IF(T28="","",VLOOKUP(T28,'【記載例】シフト記号表（勤務時間帯）'!$C$4:$K$35,9,FALSE))</f>
        <v>8.0000000000000018</v>
      </c>
      <c r="U29" s="92">
        <f>IF(U28="","",VLOOKUP(U28,'【記載例】シフト記号表（勤務時間帯）'!$C$4:$K$35,9,FALSE))</f>
        <v>8.0000000000000018</v>
      </c>
      <c r="V29" s="92">
        <f>IF(V28="","",VLOOKUP(V28,'【記載例】シフト記号表（勤務時間帯）'!$C$4:$K$35,9,FALSE))</f>
        <v>8.0000000000000018</v>
      </c>
      <c r="W29" s="92">
        <f>IF(W28="","",VLOOKUP(W28,'【記載例】シフト記号表（勤務時間帯）'!$C$4:$K$35,9,FALSE))</f>
        <v>8.0000000000000018</v>
      </c>
      <c r="X29" s="92" t="str">
        <f>IF(X28="","",VLOOKUP(X28,'【記載例】シフト記号表（勤務時間帯）'!$C$4:$K$35,9,FALSE))</f>
        <v>-</v>
      </c>
      <c r="Y29" s="92" t="str">
        <f>IF(Y28="","",VLOOKUP(Y28,'【記載例】シフト記号表（勤務時間帯）'!$C$4:$K$35,9,FALSE))</f>
        <v>-</v>
      </c>
      <c r="Z29" s="93">
        <f>IF(Z28="","",VLOOKUP(Z28,'【記載例】シフト記号表（勤務時間帯）'!$C$4:$K$35,9,FALSE))</f>
        <v>8.0000000000000018</v>
      </c>
      <c r="AA29" s="91">
        <f>IF(AA28="","",VLOOKUP(AA28,'【記載例】シフト記号表（勤務時間帯）'!$C$4:$K$35,9,FALSE))</f>
        <v>8.0000000000000018</v>
      </c>
      <c r="AB29" s="92">
        <f>IF(AB28="","",VLOOKUP(AB28,'【記載例】シフト記号表（勤務時間帯）'!$C$4:$K$35,9,FALSE))</f>
        <v>8.0000000000000018</v>
      </c>
      <c r="AC29" s="92">
        <f>IF(AC28="","",VLOOKUP(AC28,'【記載例】シフト記号表（勤務時間帯）'!$C$4:$K$35,9,FALSE))</f>
        <v>8.0000000000000018</v>
      </c>
      <c r="AD29" s="92">
        <f>IF(AD28="","",VLOOKUP(AD28,'【記載例】シフト記号表（勤務時間帯）'!$C$4:$K$35,9,FALSE))</f>
        <v>8.0000000000000018</v>
      </c>
      <c r="AE29" s="92" t="str">
        <f>IF(AE28="","",VLOOKUP(AE28,'【記載例】シフト記号表（勤務時間帯）'!$C$4:$K$35,9,FALSE))</f>
        <v>-</v>
      </c>
      <c r="AF29" s="92" t="str">
        <f>IF(AF28="","",VLOOKUP(AF28,'【記載例】シフト記号表（勤務時間帯）'!$C$4:$K$35,9,FALSE))</f>
        <v>-</v>
      </c>
      <c r="AG29" s="93">
        <f>IF(AG28="","",VLOOKUP(AG28,'【記載例】シフト記号表（勤務時間帯）'!$C$4:$K$35,9,FALSE))</f>
        <v>8.0000000000000018</v>
      </c>
      <c r="AH29" s="91">
        <f>IF(AH28="","",VLOOKUP(AH28,'【記載例】シフト記号表（勤務時間帯）'!$C$4:$K$35,9,FALSE))</f>
        <v>8.0000000000000018</v>
      </c>
      <c r="AI29" s="92">
        <f>IF(AI28="","",VLOOKUP(AI28,'【記載例】シフト記号表（勤務時間帯）'!$C$4:$K$35,9,FALSE))</f>
        <v>8.0000000000000018</v>
      </c>
      <c r="AJ29" s="92">
        <f>IF(AJ28="","",VLOOKUP(AJ28,'【記載例】シフト記号表（勤務時間帯）'!$C$4:$K$35,9,FALSE))</f>
        <v>8.0000000000000018</v>
      </c>
      <c r="AK29" s="92">
        <f>IF(AK28="","",VLOOKUP(AK28,'【記載例】シフト記号表（勤務時間帯）'!$C$4:$K$35,9,FALSE))</f>
        <v>8.0000000000000018</v>
      </c>
      <c r="AL29" s="92" t="str">
        <f>IF(AL28="","",VLOOKUP(AL28,'【記載例】シフト記号表（勤務時間帯）'!$C$4:$K$35,9,FALSE))</f>
        <v>-</v>
      </c>
      <c r="AM29" s="92" t="str">
        <f>IF(AM28="","",VLOOKUP(AM28,'【記載例】シフト記号表（勤務時間帯）'!$C$4:$K$35,9,FALSE))</f>
        <v>-</v>
      </c>
      <c r="AN29" s="93">
        <f>IF(AN28="","",VLOOKUP(AN28,'【記載例】シフト記号表（勤務時間帯）'!$C$4:$K$35,9,FALSE))</f>
        <v>8.0000000000000018</v>
      </c>
      <c r="AO29" s="91">
        <f>IF(AO28="","",VLOOKUP(AO28,'【記載例】シフト記号表（勤務時間帯）'!$C$4:$K$35,9,FALSE))</f>
        <v>8.0000000000000018</v>
      </c>
      <c r="AP29" s="92">
        <f>IF(AP28="","",VLOOKUP(AP28,'【記載例】シフト記号表（勤務時間帯）'!$C$4:$K$35,9,FALSE))</f>
        <v>8.0000000000000018</v>
      </c>
      <c r="AQ29" s="92">
        <f>IF(AQ28="","",VLOOKUP(AQ28,'【記載例】シフト記号表（勤務時間帯）'!$C$4:$K$35,9,FALSE))</f>
        <v>8.0000000000000018</v>
      </c>
      <c r="AR29" s="92">
        <f>IF(AR28="","",VLOOKUP(AR28,'【記載例】シフト記号表（勤務時間帯）'!$C$4:$K$35,9,FALSE))</f>
        <v>8.0000000000000018</v>
      </c>
      <c r="AS29" s="92" t="str">
        <f>IF(AS28="","",VLOOKUP(AS28,'【記載例】シフト記号表（勤務時間帯）'!$C$4:$K$35,9,FALSE))</f>
        <v>-</v>
      </c>
      <c r="AT29" s="92" t="str">
        <f>IF(AT28="","",VLOOKUP(AT28,'【記載例】シフト記号表（勤務時間帯）'!$C$4:$K$35,9,FALSE))</f>
        <v>-</v>
      </c>
      <c r="AU29" s="93">
        <f>IF(AU28="","",VLOOKUP(AU28,'【記載例】シフト記号表（勤務時間帯）'!$C$4:$K$35,9,FALSE))</f>
        <v>8.0000000000000018</v>
      </c>
      <c r="AV29" s="91" t="str">
        <f>IF(AV28="","",VLOOKUP(AV28,'【記載例】シフト記号表（勤務時間帯）'!$C$4:$K$35,9,FALSE))</f>
        <v/>
      </c>
      <c r="AW29" s="92" t="str">
        <f>IF(AW28="","",VLOOKUP(AW28,'【記載例】シフト記号表（勤務時間帯）'!$C$4:$K$35,9,FALSE))</f>
        <v/>
      </c>
      <c r="AX29" s="93" t="str">
        <f>IF(AX28="","",VLOOKUP(AX28,'【記載例】シフト記号表（勤務時間帯）'!$C$4:$K$35,9,FALSE))</f>
        <v/>
      </c>
      <c r="AY29" s="165"/>
      <c r="AZ29" s="166"/>
      <c r="BA29" s="167"/>
      <c r="BB29" s="168"/>
      <c r="BC29" s="203"/>
      <c r="BD29" s="204"/>
      <c r="BE29" s="204"/>
      <c r="BF29" s="204"/>
      <c r="BG29" s="204"/>
      <c r="BH29" s="205"/>
    </row>
    <row r="30" spans="2:60" ht="20.25" customHeight="1" x14ac:dyDescent="0.4">
      <c r="B30" s="143">
        <f t="shared" ref="B30" si="7">B28+1</f>
        <v>8</v>
      </c>
      <c r="C30" s="145" t="s">
        <v>145</v>
      </c>
      <c r="D30" s="146"/>
      <c r="E30" s="147"/>
      <c r="F30" s="149" t="s">
        <v>119</v>
      </c>
      <c r="G30" s="147"/>
      <c r="H30" s="152" t="s">
        <v>121</v>
      </c>
      <c r="I30" s="153"/>
      <c r="J30" s="153"/>
      <c r="K30" s="153"/>
      <c r="L30" s="154"/>
      <c r="M30" s="156" t="s">
        <v>166</v>
      </c>
      <c r="N30" s="157"/>
      <c r="O30" s="157"/>
      <c r="P30" s="158"/>
      <c r="Q30" s="162" t="s">
        <v>56</v>
      </c>
      <c r="R30" s="163"/>
      <c r="S30" s="164"/>
      <c r="T30" s="117" t="s">
        <v>261</v>
      </c>
      <c r="U30" s="118" t="s">
        <v>261</v>
      </c>
      <c r="V30" s="118" t="s">
        <v>261</v>
      </c>
      <c r="W30" s="118" t="s">
        <v>261</v>
      </c>
      <c r="X30" s="118" t="s">
        <v>66</v>
      </c>
      <c r="Y30" s="118" t="s">
        <v>66</v>
      </c>
      <c r="Z30" s="119" t="s">
        <v>261</v>
      </c>
      <c r="AA30" s="117" t="s">
        <v>261</v>
      </c>
      <c r="AB30" s="118" t="s">
        <v>261</v>
      </c>
      <c r="AC30" s="118" t="s">
        <v>261</v>
      </c>
      <c r="AD30" s="118" t="s">
        <v>261</v>
      </c>
      <c r="AE30" s="118" t="s">
        <v>66</v>
      </c>
      <c r="AF30" s="118" t="s">
        <v>66</v>
      </c>
      <c r="AG30" s="119" t="s">
        <v>261</v>
      </c>
      <c r="AH30" s="117" t="s">
        <v>261</v>
      </c>
      <c r="AI30" s="118" t="s">
        <v>261</v>
      </c>
      <c r="AJ30" s="118" t="s">
        <v>261</v>
      </c>
      <c r="AK30" s="118" t="s">
        <v>261</v>
      </c>
      <c r="AL30" s="118" t="s">
        <v>66</v>
      </c>
      <c r="AM30" s="118" t="s">
        <v>66</v>
      </c>
      <c r="AN30" s="119" t="s">
        <v>261</v>
      </c>
      <c r="AO30" s="117" t="s">
        <v>261</v>
      </c>
      <c r="AP30" s="118" t="s">
        <v>261</v>
      </c>
      <c r="AQ30" s="118" t="s">
        <v>261</v>
      </c>
      <c r="AR30" s="118" t="s">
        <v>261</v>
      </c>
      <c r="AS30" s="118" t="s">
        <v>66</v>
      </c>
      <c r="AT30" s="118" t="s">
        <v>66</v>
      </c>
      <c r="AU30" s="119" t="s">
        <v>261</v>
      </c>
      <c r="AV30" s="117"/>
      <c r="AW30" s="118"/>
      <c r="AX30" s="119"/>
      <c r="AY30" s="165">
        <f t="shared" ref="AY30" si="8">IF($BD$3="計画",SUM(T31:AU31),IF($BD$3="実績",SUM(T31:AX31),""))</f>
        <v>160</v>
      </c>
      <c r="AZ30" s="166"/>
      <c r="BA30" s="167">
        <f>IF($BD$3="計画",AY30/4,IF($BD$3="実績",AY30/($BB$7/7),""))</f>
        <v>40</v>
      </c>
      <c r="BB30" s="168"/>
      <c r="BC30" s="169"/>
      <c r="BD30" s="170"/>
      <c r="BE30" s="170"/>
      <c r="BF30" s="170"/>
      <c r="BG30" s="170"/>
      <c r="BH30" s="171"/>
    </row>
    <row r="31" spans="2:60" ht="20.25" customHeight="1" x14ac:dyDescent="0.4">
      <c r="B31" s="143"/>
      <c r="C31" s="148"/>
      <c r="D31" s="146"/>
      <c r="E31" s="147"/>
      <c r="F31" s="225"/>
      <c r="G31" s="147"/>
      <c r="H31" s="155"/>
      <c r="I31" s="153"/>
      <c r="J31" s="153"/>
      <c r="K31" s="153"/>
      <c r="L31" s="154"/>
      <c r="M31" s="156"/>
      <c r="N31" s="157"/>
      <c r="O31" s="157"/>
      <c r="P31" s="158"/>
      <c r="Q31" s="206" t="s">
        <v>57</v>
      </c>
      <c r="R31" s="207"/>
      <c r="S31" s="208"/>
      <c r="T31" s="91">
        <f>IF(T30="","",VLOOKUP(T30,'【記載例】シフト記号表（勤務時間帯）'!$C$4:$K$35,9,FALSE))</f>
        <v>8</v>
      </c>
      <c r="U31" s="92">
        <f>IF(U30="","",VLOOKUP(U30,'【記載例】シフト記号表（勤務時間帯）'!$C$4:$K$35,9,FALSE))</f>
        <v>8</v>
      </c>
      <c r="V31" s="92">
        <f>IF(V30="","",VLOOKUP(V30,'【記載例】シフト記号表（勤務時間帯）'!$C$4:$K$35,9,FALSE))</f>
        <v>8</v>
      </c>
      <c r="W31" s="92">
        <f>IF(W30="","",VLOOKUP(W30,'【記載例】シフト記号表（勤務時間帯）'!$C$4:$K$35,9,FALSE))</f>
        <v>8</v>
      </c>
      <c r="X31" s="92" t="str">
        <f>IF(X30="","",VLOOKUP(X30,'【記載例】シフト記号表（勤務時間帯）'!$C$4:$K$35,9,FALSE))</f>
        <v>-</v>
      </c>
      <c r="Y31" s="92" t="str">
        <f>IF(Y30="","",VLOOKUP(Y30,'【記載例】シフト記号表（勤務時間帯）'!$C$4:$K$35,9,FALSE))</f>
        <v>-</v>
      </c>
      <c r="Z31" s="93">
        <f>IF(Z30="","",VLOOKUP(Z30,'【記載例】シフト記号表（勤務時間帯）'!$C$4:$K$35,9,FALSE))</f>
        <v>8</v>
      </c>
      <c r="AA31" s="91">
        <f>IF(AA30="","",VLOOKUP(AA30,'【記載例】シフト記号表（勤務時間帯）'!$C$4:$K$35,9,FALSE))</f>
        <v>8</v>
      </c>
      <c r="AB31" s="92">
        <f>IF(AB30="","",VLOOKUP(AB30,'【記載例】シフト記号表（勤務時間帯）'!$C$4:$K$35,9,FALSE))</f>
        <v>8</v>
      </c>
      <c r="AC31" s="92">
        <f>IF(AC30="","",VLOOKUP(AC30,'【記載例】シフト記号表（勤務時間帯）'!$C$4:$K$35,9,FALSE))</f>
        <v>8</v>
      </c>
      <c r="AD31" s="92">
        <f>IF(AD30="","",VLOOKUP(AD30,'【記載例】シフト記号表（勤務時間帯）'!$C$4:$K$35,9,FALSE))</f>
        <v>8</v>
      </c>
      <c r="AE31" s="92" t="str">
        <f>IF(AE30="","",VLOOKUP(AE30,'【記載例】シフト記号表（勤務時間帯）'!$C$4:$K$35,9,FALSE))</f>
        <v>-</v>
      </c>
      <c r="AF31" s="92" t="str">
        <f>IF(AF30="","",VLOOKUP(AF30,'【記載例】シフト記号表（勤務時間帯）'!$C$4:$K$35,9,FALSE))</f>
        <v>-</v>
      </c>
      <c r="AG31" s="93">
        <f>IF(AG30="","",VLOOKUP(AG30,'【記載例】シフト記号表（勤務時間帯）'!$C$4:$K$35,9,FALSE))</f>
        <v>8</v>
      </c>
      <c r="AH31" s="91">
        <f>IF(AH30="","",VLOOKUP(AH30,'【記載例】シフト記号表（勤務時間帯）'!$C$4:$K$35,9,FALSE))</f>
        <v>8</v>
      </c>
      <c r="AI31" s="92">
        <f>IF(AI30="","",VLOOKUP(AI30,'【記載例】シフト記号表（勤務時間帯）'!$C$4:$K$35,9,FALSE))</f>
        <v>8</v>
      </c>
      <c r="AJ31" s="92">
        <f>IF(AJ30="","",VLOOKUP(AJ30,'【記載例】シフト記号表（勤務時間帯）'!$C$4:$K$35,9,FALSE))</f>
        <v>8</v>
      </c>
      <c r="AK31" s="92">
        <f>IF(AK30="","",VLOOKUP(AK30,'【記載例】シフト記号表（勤務時間帯）'!$C$4:$K$35,9,FALSE))</f>
        <v>8</v>
      </c>
      <c r="AL31" s="92" t="str">
        <f>IF(AL30="","",VLOOKUP(AL30,'【記載例】シフト記号表（勤務時間帯）'!$C$4:$K$35,9,FALSE))</f>
        <v>-</v>
      </c>
      <c r="AM31" s="92" t="str">
        <f>IF(AM30="","",VLOOKUP(AM30,'【記載例】シフト記号表（勤務時間帯）'!$C$4:$K$35,9,FALSE))</f>
        <v>-</v>
      </c>
      <c r="AN31" s="93">
        <f>IF(AN30="","",VLOOKUP(AN30,'【記載例】シフト記号表（勤務時間帯）'!$C$4:$K$35,9,FALSE))</f>
        <v>8</v>
      </c>
      <c r="AO31" s="91">
        <f>IF(AO30="","",VLOOKUP(AO30,'【記載例】シフト記号表（勤務時間帯）'!$C$4:$K$35,9,FALSE))</f>
        <v>8</v>
      </c>
      <c r="AP31" s="92">
        <f>IF(AP30="","",VLOOKUP(AP30,'【記載例】シフト記号表（勤務時間帯）'!$C$4:$K$35,9,FALSE))</f>
        <v>8</v>
      </c>
      <c r="AQ31" s="92">
        <f>IF(AQ30="","",VLOOKUP(AQ30,'【記載例】シフト記号表（勤務時間帯）'!$C$4:$K$35,9,FALSE))</f>
        <v>8</v>
      </c>
      <c r="AR31" s="92">
        <f>IF(AR30="","",VLOOKUP(AR30,'【記載例】シフト記号表（勤務時間帯）'!$C$4:$K$35,9,FALSE))</f>
        <v>8</v>
      </c>
      <c r="AS31" s="92" t="str">
        <f>IF(AS30="","",VLOOKUP(AS30,'【記載例】シフト記号表（勤務時間帯）'!$C$4:$K$35,9,FALSE))</f>
        <v>-</v>
      </c>
      <c r="AT31" s="92" t="str">
        <f>IF(AT30="","",VLOOKUP(AT30,'【記載例】シフト記号表（勤務時間帯）'!$C$4:$K$35,9,FALSE))</f>
        <v>-</v>
      </c>
      <c r="AU31" s="93">
        <f>IF(AU30="","",VLOOKUP(AU30,'【記載例】シフト記号表（勤務時間帯）'!$C$4:$K$35,9,FALSE))</f>
        <v>8</v>
      </c>
      <c r="AV31" s="91" t="str">
        <f>IF(AV30="","",VLOOKUP(AV30,'【記載例】シフト記号表（勤務時間帯）'!$C$4:$K$35,9,FALSE))</f>
        <v/>
      </c>
      <c r="AW31" s="92" t="str">
        <f>IF(AW30="","",VLOOKUP(AW30,'【記載例】シフト記号表（勤務時間帯）'!$C$4:$K$35,9,FALSE))</f>
        <v/>
      </c>
      <c r="AX31" s="93" t="str">
        <f>IF(AX30="","",VLOOKUP(AX30,'【記載例】シフト記号表（勤務時間帯）'!$C$4:$K$35,9,FALSE))</f>
        <v/>
      </c>
      <c r="AY31" s="165"/>
      <c r="AZ31" s="166"/>
      <c r="BA31" s="167"/>
      <c r="BB31" s="168"/>
      <c r="BC31" s="203"/>
      <c r="BD31" s="204"/>
      <c r="BE31" s="204"/>
      <c r="BF31" s="204"/>
      <c r="BG31" s="204"/>
      <c r="BH31" s="205"/>
    </row>
    <row r="32" spans="2:60" ht="20.25" customHeight="1" x14ac:dyDescent="0.4">
      <c r="B32" s="143">
        <f>B30+1</f>
        <v>9</v>
      </c>
      <c r="C32" s="145" t="s">
        <v>200</v>
      </c>
      <c r="D32" s="146"/>
      <c r="E32" s="147"/>
      <c r="F32" s="149" t="s">
        <v>119</v>
      </c>
      <c r="G32" s="147"/>
      <c r="H32" s="152" t="s">
        <v>3</v>
      </c>
      <c r="I32" s="153"/>
      <c r="J32" s="153"/>
      <c r="K32" s="153"/>
      <c r="L32" s="154"/>
      <c r="M32" s="156" t="s">
        <v>169</v>
      </c>
      <c r="N32" s="157"/>
      <c r="O32" s="157"/>
      <c r="P32" s="158"/>
      <c r="Q32" s="162" t="s">
        <v>56</v>
      </c>
      <c r="R32" s="163"/>
      <c r="S32" s="164"/>
      <c r="T32" s="117" t="s">
        <v>259</v>
      </c>
      <c r="U32" s="118" t="s">
        <v>259</v>
      </c>
      <c r="V32" s="118" t="s">
        <v>66</v>
      </c>
      <c r="W32" s="118" t="s">
        <v>66</v>
      </c>
      <c r="X32" s="118" t="s">
        <v>259</v>
      </c>
      <c r="Y32" s="118" t="s">
        <v>259</v>
      </c>
      <c r="Z32" s="119" t="s">
        <v>259</v>
      </c>
      <c r="AA32" s="117" t="s">
        <v>259</v>
      </c>
      <c r="AB32" s="118" t="s">
        <v>259</v>
      </c>
      <c r="AC32" s="118" t="s">
        <v>66</v>
      </c>
      <c r="AD32" s="118" t="s">
        <v>66</v>
      </c>
      <c r="AE32" s="118" t="s">
        <v>259</v>
      </c>
      <c r="AF32" s="118" t="s">
        <v>259</v>
      </c>
      <c r="AG32" s="119" t="s">
        <v>259</v>
      </c>
      <c r="AH32" s="117" t="s">
        <v>259</v>
      </c>
      <c r="AI32" s="118" t="s">
        <v>259</v>
      </c>
      <c r="AJ32" s="118" t="s">
        <v>66</v>
      </c>
      <c r="AK32" s="118" t="s">
        <v>66</v>
      </c>
      <c r="AL32" s="118" t="s">
        <v>259</v>
      </c>
      <c r="AM32" s="118" t="s">
        <v>259</v>
      </c>
      <c r="AN32" s="119" t="s">
        <v>259</v>
      </c>
      <c r="AO32" s="117" t="s">
        <v>259</v>
      </c>
      <c r="AP32" s="118" t="s">
        <v>259</v>
      </c>
      <c r="AQ32" s="118" t="s">
        <v>66</v>
      </c>
      <c r="AR32" s="118" t="s">
        <v>66</v>
      </c>
      <c r="AS32" s="118" t="s">
        <v>259</v>
      </c>
      <c r="AT32" s="118" t="s">
        <v>259</v>
      </c>
      <c r="AU32" s="119" t="s">
        <v>259</v>
      </c>
      <c r="AV32" s="117"/>
      <c r="AW32" s="118"/>
      <c r="AX32" s="119"/>
      <c r="AY32" s="165">
        <f t="shared" ref="AY32" si="9">IF($BD$3="計画",SUM(T33:AU33),IF($BD$3="実績",SUM(T33:AX33),""))</f>
        <v>160</v>
      </c>
      <c r="AZ32" s="166"/>
      <c r="BA32" s="167">
        <f>IF($BD$3="計画",AY32/4,IF($BD$3="実績",AY32/($BB$7/7),""))</f>
        <v>40</v>
      </c>
      <c r="BB32" s="168"/>
      <c r="BC32" s="226"/>
      <c r="BD32" s="227"/>
      <c r="BE32" s="227"/>
      <c r="BF32" s="227"/>
      <c r="BG32" s="227"/>
      <c r="BH32" s="228"/>
    </row>
    <row r="33" spans="2:60" ht="20.25" customHeight="1" x14ac:dyDescent="0.4">
      <c r="B33" s="143"/>
      <c r="C33" s="148"/>
      <c r="D33" s="146"/>
      <c r="E33" s="147"/>
      <c r="F33" s="225"/>
      <c r="G33" s="147"/>
      <c r="H33" s="155"/>
      <c r="I33" s="153"/>
      <c r="J33" s="153"/>
      <c r="K33" s="153"/>
      <c r="L33" s="154"/>
      <c r="M33" s="156"/>
      <c r="N33" s="157"/>
      <c r="O33" s="157"/>
      <c r="P33" s="158"/>
      <c r="Q33" s="206" t="s">
        <v>57</v>
      </c>
      <c r="R33" s="207"/>
      <c r="S33" s="208"/>
      <c r="T33" s="91">
        <f>IF(T32="","",VLOOKUP(T32,'【記載例】シフト記号表（勤務時間帯）'!$C$4:$K$35,9,FALSE))</f>
        <v>8</v>
      </c>
      <c r="U33" s="92">
        <f>IF(U32="","",VLOOKUP(U32,'【記載例】シフト記号表（勤務時間帯）'!$C$4:$K$35,9,FALSE))</f>
        <v>8</v>
      </c>
      <c r="V33" s="92" t="str">
        <f>IF(V32="","",VLOOKUP(V32,'【記載例】シフト記号表（勤務時間帯）'!$C$4:$K$35,9,FALSE))</f>
        <v>-</v>
      </c>
      <c r="W33" s="92" t="str">
        <f>IF(W32="","",VLOOKUP(W32,'【記載例】シフト記号表（勤務時間帯）'!$C$4:$K$35,9,FALSE))</f>
        <v>-</v>
      </c>
      <c r="X33" s="92">
        <f>IF(X32="","",VLOOKUP(X32,'【記載例】シフト記号表（勤務時間帯）'!$C$4:$K$35,9,FALSE))</f>
        <v>8</v>
      </c>
      <c r="Y33" s="92">
        <f>IF(Y32="","",VLOOKUP(Y32,'【記載例】シフト記号表（勤務時間帯）'!$C$4:$K$35,9,FALSE))</f>
        <v>8</v>
      </c>
      <c r="Z33" s="93">
        <f>IF(Z32="","",VLOOKUP(Z32,'【記載例】シフト記号表（勤務時間帯）'!$C$4:$K$35,9,FALSE))</f>
        <v>8</v>
      </c>
      <c r="AA33" s="91">
        <f>IF(AA32="","",VLOOKUP(AA32,'【記載例】シフト記号表（勤務時間帯）'!$C$4:$K$35,9,FALSE))</f>
        <v>8</v>
      </c>
      <c r="AB33" s="92">
        <f>IF(AB32="","",VLOOKUP(AB32,'【記載例】シフト記号表（勤務時間帯）'!$C$4:$K$35,9,FALSE))</f>
        <v>8</v>
      </c>
      <c r="AC33" s="92" t="str">
        <f>IF(AC32="","",VLOOKUP(AC32,'【記載例】シフト記号表（勤務時間帯）'!$C$4:$K$35,9,FALSE))</f>
        <v>-</v>
      </c>
      <c r="AD33" s="92" t="str">
        <f>IF(AD32="","",VLOOKUP(AD32,'【記載例】シフト記号表（勤務時間帯）'!$C$4:$K$35,9,FALSE))</f>
        <v>-</v>
      </c>
      <c r="AE33" s="92">
        <f>IF(AE32="","",VLOOKUP(AE32,'【記載例】シフト記号表（勤務時間帯）'!$C$4:$K$35,9,FALSE))</f>
        <v>8</v>
      </c>
      <c r="AF33" s="92">
        <f>IF(AF32="","",VLOOKUP(AF32,'【記載例】シフト記号表（勤務時間帯）'!$C$4:$K$35,9,FALSE))</f>
        <v>8</v>
      </c>
      <c r="AG33" s="93">
        <f>IF(AG32="","",VLOOKUP(AG32,'【記載例】シフト記号表（勤務時間帯）'!$C$4:$K$35,9,FALSE))</f>
        <v>8</v>
      </c>
      <c r="AH33" s="91">
        <f>IF(AH32="","",VLOOKUP(AH32,'【記載例】シフト記号表（勤務時間帯）'!$C$4:$K$35,9,FALSE))</f>
        <v>8</v>
      </c>
      <c r="AI33" s="92">
        <f>IF(AI32="","",VLOOKUP(AI32,'【記載例】シフト記号表（勤務時間帯）'!$C$4:$K$35,9,FALSE))</f>
        <v>8</v>
      </c>
      <c r="AJ33" s="92" t="str">
        <f>IF(AJ32="","",VLOOKUP(AJ32,'【記載例】シフト記号表（勤務時間帯）'!$C$4:$K$35,9,FALSE))</f>
        <v>-</v>
      </c>
      <c r="AK33" s="92" t="str">
        <f>IF(AK32="","",VLOOKUP(AK32,'【記載例】シフト記号表（勤務時間帯）'!$C$4:$K$35,9,FALSE))</f>
        <v>-</v>
      </c>
      <c r="AL33" s="92">
        <f>IF(AL32="","",VLOOKUP(AL32,'【記載例】シフト記号表（勤務時間帯）'!$C$4:$K$35,9,FALSE))</f>
        <v>8</v>
      </c>
      <c r="AM33" s="92">
        <f>IF(AM32="","",VLOOKUP(AM32,'【記載例】シフト記号表（勤務時間帯）'!$C$4:$K$35,9,FALSE))</f>
        <v>8</v>
      </c>
      <c r="AN33" s="93">
        <f>IF(AN32="","",VLOOKUP(AN32,'【記載例】シフト記号表（勤務時間帯）'!$C$4:$K$35,9,FALSE))</f>
        <v>8</v>
      </c>
      <c r="AO33" s="91">
        <f>IF(AO32="","",VLOOKUP(AO32,'【記載例】シフト記号表（勤務時間帯）'!$C$4:$K$35,9,FALSE))</f>
        <v>8</v>
      </c>
      <c r="AP33" s="92">
        <f>IF(AP32="","",VLOOKUP(AP32,'【記載例】シフト記号表（勤務時間帯）'!$C$4:$K$35,9,FALSE))</f>
        <v>8</v>
      </c>
      <c r="AQ33" s="92" t="str">
        <f>IF(AQ32="","",VLOOKUP(AQ32,'【記載例】シフト記号表（勤務時間帯）'!$C$4:$K$35,9,FALSE))</f>
        <v>-</v>
      </c>
      <c r="AR33" s="92" t="str">
        <f>IF(AR32="","",VLOOKUP(AR32,'【記載例】シフト記号表（勤務時間帯）'!$C$4:$K$35,9,FALSE))</f>
        <v>-</v>
      </c>
      <c r="AS33" s="92">
        <f>IF(AS32="","",VLOOKUP(AS32,'【記載例】シフト記号表（勤務時間帯）'!$C$4:$K$35,9,FALSE))</f>
        <v>8</v>
      </c>
      <c r="AT33" s="92">
        <f>IF(AT32="","",VLOOKUP(AT32,'【記載例】シフト記号表（勤務時間帯）'!$C$4:$K$35,9,FALSE))</f>
        <v>8</v>
      </c>
      <c r="AU33" s="93">
        <f>IF(AU32="","",VLOOKUP(AU32,'【記載例】シフト記号表（勤務時間帯）'!$C$4:$K$35,9,FALSE))</f>
        <v>8</v>
      </c>
      <c r="AV33" s="91" t="str">
        <f>IF(AV32="","",VLOOKUP(AV32,'【記載例】シフト記号表（勤務時間帯）'!$C$4:$K$35,9,FALSE))</f>
        <v/>
      </c>
      <c r="AW33" s="92" t="str">
        <f>IF(AW32="","",VLOOKUP(AW32,'【記載例】シフト記号表（勤務時間帯）'!$C$4:$K$35,9,FALSE))</f>
        <v/>
      </c>
      <c r="AX33" s="93" t="str">
        <f>IF(AX32="","",VLOOKUP(AX32,'【記載例】シフト記号表（勤務時間帯）'!$C$4:$K$35,9,FALSE))</f>
        <v/>
      </c>
      <c r="AY33" s="165"/>
      <c r="AZ33" s="166"/>
      <c r="BA33" s="167"/>
      <c r="BB33" s="168"/>
      <c r="BC33" s="229"/>
      <c r="BD33" s="230"/>
      <c r="BE33" s="230"/>
      <c r="BF33" s="230"/>
      <c r="BG33" s="230"/>
      <c r="BH33" s="231"/>
    </row>
    <row r="34" spans="2:60" ht="20.25" customHeight="1" x14ac:dyDescent="0.4">
      <c r="B34" s="143">
        <f t="shared" ref="B34:B36" si="10">B32+1</f>
        <v>10</v>
      </c>
      <c r="C34" s="145" t="s">
        <v>200</v>
      </c>
      <c r="D34" s="146"/>
      <c r="E34" s="147"/>
      <c r="F34" s="149" t="s">
        <v>119</v>
      </c>
      <c r="G34" s="147"/>
      <c r="H34" s="152" t="s">
        <v>121</v>
      </c>
      <c r="I34" s="153"/>
      <c r="J34" s="153"/>
      <c r="K34" s="153"/>
      <c r="L34" s="154"/>
      <c r="M34" s="156" t="s">
        <v>170</v>
      </c>
      <c r="N34" s="157"/>
      <c r="O34" s="157"/>
      <c r="P34" s="158"/>
      <c r="Q34" s="162" t="s">
        <v>56</v>
      </c>
      <c r="R34" s="163"/>
      <c r="S34" s="164"/>
      <c r="T34" s="117" t="s">
        <v>260</v>
      </c>
      <c r="U34" s="118" t="s">
        <v>260</v>
      </c>
      <c r="V34" s="118" t="s">
        <v>66</v>
      </c>
      <c r="W34" s="118" t="s">
        <v>66</v>
      </c>
      <c r="X34" s="118" t="s">
        <v>260</v>
      </c>
      <c r="Y34" s="118" t="s">
        <v>260</v>
      </c>
      <c r="Z34" s="119" t="s">
        <v>260</v>
      </c>
      <c r="AA34" s="117" t="s">
        <v>260</v>
      </c>
      <c r="AB34" s="118" t="s">
        <v>260</v>
      </c>
      <c r="AC34" s="118" t="s">
        <v>66</v>
      </c>
      <c r="AD34" s="118" t="s">
        <v>66</v>
      </c>
      <c r="AE34" s="118" t="s">
        <v>260</v>
      </c>
      <c r="AF34" s="118" t="s">
        <v>260</v>
      </c>
      <c r="AG34" s="119" t="s">
        <v>260</v>
      </c>
      <c r="AH34" s="117" t="s">
        <v>260</v>
      </c>
      <c r="AI34" s="118" t="s">
        <v>260</v>
      </c>
      <c r="AJ34" s="118" t="s">
        <v>66</v>
      </c>
      <c r="AK34" s="118" t="s">
        <v>66</v>
      </c>
      <c r="AL34" s="118" t="s">
        <v>260</v>
      </c>
      <c r="AM34" s="118" t="s">
        <v>260</v>
      </c>
      <c r="AN34" s="119" t="s">
        <v>260</v>
      </c>
      <c r="AO34" s="117" t="s">
        <v>260</v>
      </c>
      <c r="AP34" s="118" t="s">
        <v>260</v>
      </c>
      <c r="AQ34" s="118" t="s">
        <v>66</v>
      </c>
      <c r="AR34" s="118" t="s">
        <v>66</v>
      </c>
      <c r="AS34" s="118" t="s">
        <v>260</v>
      </c>
      <c r="AT34" s="118" t="s">
        <v>260</v>
      </c>
      <c r="AU34" s="119" t="s">
        <v>260</v>
      </c>
      <c r="AV34" s="117"/>
      <c r="AW34" s="118"/>
      <c r="AX34" s="119"/>
      <c r="AY34" s="165">
        <f t="shared" ref="AY34" si="11">IF($BD$3="計画",SUM(T35:AU35),IF($BD$3="実績",SUM(T35:AX35),""))</f>
        <v>160.00000000000003</v>
      </c>
      <c r="AZ34" s="166"/>
      <c r="BA34" s="167">
        <f>IF($BD$3="計画",AY34/4,IF($BD$3="実績",AY34/($BB$7/7),""))</f>
        <v>40.000000000000007</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91">
        <f>IF(T34="","",VLOOKUP(T34,'【記載例】シフト記号表（勤務時間帯）'!$C$4:$K$35,9,FALSE))</f>
        <v>8.0000000000000018</v>
      </c>
      <c r="U35" s="92">
        <f>IF(U34="","",VLOOKUP(U34,'【記載例】シフト記号表（勤務時間帯）'!$C$4:$K$35,9,FALSE))</f>
        <v>8.0000000000000018</v>
      </c>
      <c r="V35" s="92" t="str">
        <f>IF(V34="","",VLOOKUP(V34,'【記載例】シフト記号表（勤務時間帯）'!$C$4:$K$35,9,FALSE))</f>
        <v>-</v>
      </c>
      <c r="W35" s="92" t="str">
        <f>IF(W34="","",VLOOKUP(W34,'【記載例】シフト記号表（勤務時間帯）'!$C$4:$K$35,9,FALSE))</f>
        <v>-</v>
      </c>
      <c r="X35" s="92">
        <f>IF(X34="","",VLOOKUP(X34,'【記載例】シフト記号表（勤務時間帯）'!$C$4:$K$35,9,FALSE))</f>
        <v>8.0000000000000018</v>
      </c>
      <c r="Y35" s="92">
        <f>IF(Y34="","",VLOOKUP(Y34,'【記載例】シフト記号表（勤務時間帯）'!$C$4:$K$35,9,FALSE))</f>
        <v>8.0000000000000018</v>
      </c>
      <c r="Z35" s="93">
        <f>IF(Z34="","",VLOOKUP(Z34,'【記載例】シフト記号表（勤務時間帯）'!$C$4:$K$35,9,FALSE))</f>
        <v>8.0000000000000018</v>
      </c>
      <c r="AA35" s="91">
        <f>IF(AA34="","",VLOOKUP(AA34,'【記載例】シフト記号表（勤務時間帯）'!$C$4:$K$35,9,FALSE))</f>
        <v>8.0000000000000018</v>
      </c>
      <c r="AB35" s="92">
        <f>IF(AB34="","",VLOOKUP(AB34,'【記載例】シフト記号表（勤務時間帯）'!$C$4:$K$35,9,FALSE))</f>
        <v>8.0000000000000018</v>
      </c>
      <c r="AC35" s="92" t="str">
        <f>IF(AC34="","",VLOOKUP(AC34,'【記載例】シフト記号表（勤務時間帯）'!$C$4:$K$35,9,FALSE))</f>
        <v>-</v>
      </c>
      <c r="AD35" s="92" t="str">
        <f>IF(AD34="","",VLOOKUP(AD34,'【記載例】シフト記号表（勤務時間帯）'!$C$4:$K$35,9,FALSE))</f>
        <v>-</v>
      </c>
      <c r="AE35" s="92">
        <f>IF(AE34="","",VLOOKUP(AE34,'【記載例】シフト記号表（勤務時間帯）'!$C$4:$K$35,9,FALSE))</f>
        <v>8.0000000000000018</v>
      </c>
      <c r="AF35" s="92">
        <f>IF(AF34="","",VLOOKUP(AF34,'【記載例】シフト記号表（勤務時間帯）'!$C$4:$K$35,9,FALSE))</f>
        <v>8.0000000000000018</v>
      </c>
      <c r="AG35" s="93">
        <f>IF(AG34="","",VLOOKUP(AG34,'【記載例】シフト記号表（勤務時間帯）'!$C$4:$K$35,9,FALSE))</f>
        <v>8.0000000000000018</v>
      </c>
      <c r="AH35" s="91">
        <f>IF(AH34="","",VLOOKUP(AH34,'【記載例】シフト記号表（勤務時間帯）'!$C$4:$K$35,9,FALSE))</f>
        <v>8.0000000000000018</v>
      </c>
      <c r="AI35" s="92">
        <f>IF(AI34="","",VLOOKUP(AI34,'【記載例】シフト記号表（勤務時間帯）'!$C$4:$K$35,9,FALSE))</f>
        <v>8.0000000000000018</v>
      </c>
      <c r="AJ35" s="92" t="str">
        <f>IF(AJ34="","",VLOOKUP(AJ34,'【記載例】シフト記号表（勤務時間帯）'!$C$4:$K$35,9,FALSE))</f>
        <v>-</v>
      </c>
      <c r="AK35" s="92" t="str">
        <f>IF(AK34="","",VLOOKUP(AK34,'【記載例】シフト記号表（勤務時間帯）'!$C$4:$K$35,9,FALSE))</f>
        <v>-</v>
      </c>
      <c r="AL35" s="92">
        <f>IF(AL34="","",VLOOKUP(AL34,'【記載例】シフト記号表（勤務時間帯）'!$C$4:$K$35,9,FALSE))</f>
        <v>8.0000000000000018</v>
      </c>
      <c r="AM35" s="92">
        <f>IF(AM34="","",VLOOKUP(AM34,'【記載例】シフト記号表（勤務時間帯）'!$C$4:$K$35,9,FALSE))</f>
        <v>8.0000000000000018</v>
      </c>
      <c r="AN35" s="93">
        <f>IF(AN34="","",VLOOKUP(AN34,'【記載例】シフト記号表（勤務時間帯）'!$C$4:$K$35,9,FALSE))</f>
        <v>8.0000000000000018</v>
      </c>
      <c r="AO35" s="91">
        <f>IF(AO34="","",VLOOKUP(AO34,'【記載例】シフト記号表（勤務時間帯）'!$C$4:$K$35,9,FALSE))</f>
        <v>8.0000000000000018</v>
      </c>
      <c r="AP35" s="92">
        <f>IF(AP34="","",VLOOKUP(AP34,'【記載例】シフト記号表（勤務時間帯）'!$C$4:$K$35,9,FALSE))</f>
        <v>8.0000000000000018</v>
      </c>
      <c r="AQ35" s="92" t="str">
        <f>IF(AQ34="","",VLOOKUP(AQ34,'【記載例】シフト記号表（勤務時間帯）'!$C$4:$K$35,9,FALSE))</f>
        <v>-</v>
      </c>
      <c r="AR35" s="92" t="str">
        <f>IF(AR34="","",VLOOKUP(AR34,'【記載例】シフト記号表（勤務時間帯）'!$C$4:$K$35,9,FALSE))</f>
        <v>-</v>
      </c>
      <c r="AS35" s="92">
        <f>IF(AS34="","",VLOOKUP(AS34,'【記載例】シフト記号表（勤務時間帯）'!$C$4:$K$35,9,FALSE))</f>
        <v>8.0000000000000018</v>
      </c>
      <c r="AT35" s="92">
        <f>IF(AT34="","",VLOOKUP(AT34,'【記載例】シフト記号表（勤務時間帯）'!$C$4:$K$35,9,FALSE))</f>
        <v>8.0000000000000018</v>
      </c>
      <c r="AU35" s="93">
        <f>IF(AU34="","",VLOOKUP(AU34,'【記載例】シフト記号表（勤務時間帯）'!$C$4:$K$35,9,FALSE))</f>
        <v>8.0000000000000018</v>
      </c>
      <c r="AV35" s="91" t="str">
        <f>IF(AV34="","",VLOOKUP(AV34,'【記載例】シフト記号表（勤務時間帯）'!$C$4:$K$35,9,FALSE))</f>
        <v/>
      </c>
      <c r="AW35" s="92" t="str">
        <f>IF(AW34="","",VLOOKUP(AW34,'【記載例】シフト記号表（勤務時間帯）'!$C$4:$K$35,9,FALSE))</f>
        <v/>
      </c>
      <c r="AX35" s="93" t="str">
        <f>IF(AX34="","",VLOOKUP(AX34,'【記載例】シフト記号表（勤務時間帯）'!$C$4:$K$35,9,FALSE))</f>
        <v/>
      </c>
      <c r="AY35" s="165"/>
      <c r="AZ35" s="166"/>
      <c r="BA35" s="167"/>
      <c r="BB35" s="168"/>
      <c r="BC35" s="172"/>
      <c r="BD35" s="173"/>
      <c r="BE35" s="173"/>
      <c r="BF35" s="173"/>
      <c r="BG35" s="173"/>
      <c r="BH35" s="174"/>
    </row>
    <row r="36" spans="2:60" ht="20.25" customHeight="1" x14ac:dyDescent="0.4">
      <c r="B36" s="143">
        <f t="shared" si="10"/>
        <v>11</v>
      </c>
      <c r="C36" s="145" t="s">
        <v>200</v>
      </c>
      <c r="D36" s="146"/>
      <c r="E36" s="147"/>
      <c r="F36" s="149" t="s">
        <v>119</v>
      </c>
      <c r="G36" s="147"/>
      <c r="H36" s="152" t="s">
        <v>121</v>
      </c>
      <c r="I36" s="153"/>
      <c r="J36" s="153"/>
      <c r="K36" s="153"/>
      <c r="L36" s="154"/>
      <c r="M36" s="156" t="s">
        <v>171</v>
      </c>
      <c r="N36" s="157"/>
      <c r="O36" s="157"/>
      <c r="P36" s="158"/>
      <c r="Q36" s="162" t="s">
        <v>56</v>
      </c>
      <c r="R36" s="163"/>
      <c r="S36" s="164"/>
      <c r="T36" s="117" t="s">
        <v>261</v>
      </c>
      <c r="U36" s="118" t="s">
        <v>261</v>
      </c>
      <c r="V36" s="118" t="s">
        <v>66</v>
      </c>
      <c r="W36" s="118" t="s">
        <v>66</v>
      </c>
      <c r="X36" s="118" t="s">
        <v>261</v>
      </c>
      <c r="Y36" s="118" t="s">
        <v>261</v>
      </c>
      <c r="Z36" s="119" t="s">
        <v>261</v>
      </c>
      <c r="AA36" s="117" t="s">
        <v>261</v>
      </c>
      <c r="AB36" s="118" t="s">
        <v>261</v>
      </c>
      <c r="AC36" s="118" t="s">
        <v>66</v>
      </c>
      <c r="AD36" s="118" t="s">
        <v>66</v>
      </c>
      <c r="AE36" s="118" t="s">
        <v>261</v>
      </c>
      <c r="AF36" s="118" t="s">
        <v>261</v>
      </c>
      <c r="AG36" s="119" t="s">
        <v>261</v>
      </c>
      <c r="AH36" s="117" t="s">
        <v>261</v>
      </c>
      <c r="AI36" s="118" t="s">
        <v>261</v>
      </c>
      <c r="AJ36" s="118" t="s">
        <v>66</v>
      </c>
      <c r="AK36" s="118" t="s">
        <v>66</v>
      </c>
      <c r="AL36" s="118" t="s">
        <v>261</v>
      </c>
      <c r="AM36" s="118" t="s">
        <v>261</v>
      </c>
      <c r="AN36" s="119" t="s">
        <v>261</v>
      </c>
      <c r="AO36" s="117" t="s">
        <v>261</v>
      </c>
      <c r="AP36" s="118" t="s">
        <v>261</v>
      </c>
      <c r="AQ36" s="118" t="s">
        <v>66</v>
      </c>
      <c r="AR36" s="118" t="s">
        <v>66</v>
      </c>
      <c r="AS36" s="118" t="s">
        <v>261</v>
      </c>
      <c r="AT36" s="118" t="s">
        <v>261</v>
      </c>
      <c r="AU36" s="119" t="s">
        <v>261</v>
      </c>
      <c r="AV36" s="117"/>
      <c r="AW36" s="118"/>
      <c r="AX36" s="119"/>
      <c r="AY36" s="165">
        <f t="shared" ref="AY36" si="12">IF($BD$3="計画",SUM(T37:AU37),IF($BD$3="実績",SUM(T37:AX37),""))</f>
        <v>160</v>
      </c>
      <c r="AZ36" s="166"/>
      <c r="BA36" s="167">
        <f>IF($BD$3="計画",AY36/4,IF($BD$3="実績",AY36/($BB$7/7),""))</f>
        <v>40</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91">
        <f>IF(T36="","",VLOOKUP(T36,'【記載例】シフト記号表（勤務時間帯）'!$C$4:$K$35,9,FALSE))</f>
        <v>8</v>
      </c>
      <c r="U37" s="92">
        <f>IF(U36="","",VLOOKUP(U36,'【記載例】シフト記号表（勤務時間帯）'!$C$4:$K$35,9,FALSE))</f>
        <v>8</v>
      </c>
      <c r="V37" s="92" t="str">
        <f>IF(V36="","",VLOOKUP(V36,'【記載例】シフト記号表（勤務時間帯）'!$C$4:$K$35,9,FALSE))</f>
        <v>-</v>
      </c>
      <c r="W37" s="92" t="str">
        <f>IF(W36="","",VLOOKUP(W36,'【記載例】シフト記号表（勤務時間帯）'!$C$4:$K$35,9,FALSE))</f>
        <v>-</v>
      </c>
      <c r="X37" s="92">
        <f>IF(X36="","",VLOOKUP(X36,'【記載例】シフト記号表（勤務時間帯）'!$C$4:$K$35,9,FALSE))</f>
        <v>8</v>
      </c>
      <c r="Y37" s="92">
        <f>IF(Y36="","",VLOOKUP(Y36,'【記載例】シフト記号表（勤務時間帯）'!$C$4:$K$35,9,FALSE))</f>
        <v>8</v>
      </c>
      <c r="Z37" s="93">
        <f>IF(Z36="","",VLOOKUP(Z36,'【記載例】シフト記号表（勤務時間帯）'!$C$4:$K$35,9,FALSE))</f>
        <v>8</v>
      </c>
      <c r="AA37" s="91">
        <f>IF(AA36="","",VLOOKUP(AA36,'【記載例】シフト記号表（勤務時間帯）'!$C$4:$K$35,9,FALSE))</f>
        <v>8</v>
      </c>
      <c r="AB37" s="92">
        <f>IF(AB36="","",VLOOKUP(AB36,'【記載例】シフト記号表（勤務時間帯）'!$C$4:$K$35,9,FALSE))</f>
        <v>8</v>
      </c>
      <c r="AC37" s="92" t="str">
        <f>IF(AC36="","",VLOOKUP(AC36,'【記載例】シフト記号表（勤務時間帯）'!$C$4:$K$35,9,FALSE))</f>
        <v>-</v>
      </c>
      <c r="AD37" s="92" t="str">
        <f>IF(AD36="","",VLOOKUP(AD36,'【記載例】シフト記号表（勤務時間帯）'!$C$4:$K$35,9,FALSE))</f>
        <v>-</v>
      </c>
      <c r="AE37" s="92">
        <f>IF(AE36="","",VLOOKUP(AE36,'【記載例】シフト記号表（勤務時間帯）'!$C$4:$K$35,9,FALSE))</f>
        <v>8</v>
      </c>
      <c r="AF37" s="92">
        <f>IF(AF36="","",VLOOKUP(AF36,'【記載例】シフト記号表（勤務時間帯）'!$C$4:$K$35,9,FALSE))</f>
        <v>8</v>
      </c>
      <c r="AG37" s="93">
        <f>IF(AG36="","",VLOOKUP(AG36,'【記載例】シフト記号表（勤務時間帯）'!$C$4:$K$35,9,FALSE))</f>
        <v>8</v>
      </c>
      <c r="AH37" s="91">
        <f>IF(AH36="","",VLOOKUP(AH36,'【記載例】シフト記号表（勤務時間帯）'!$C$4:$K$35,9,FALSE))</f>
        <v>8</v>
      </c>
      <c r="AI37" s="92">
        <f>IF(AI36="","",VLOOKUP(AI36,'【記載例】シフト記号表（勤務時間帯）'!$C$4:$K$35,9,FALSE))</f>
        <v>8</v>
      </c>
      <c r="AJ37" s="92" t="str">
        <f>IF(AJ36="","",VLOOKUP(AJ36,'【記載例】シフト記号表（勤務時間帯）'!$C$4:$K$35,9,FALSE))</f>
        <v>-</v>
      </c>
      <c r="AK37" s="92" t="str">
        <f>IF(AK36="","",VLOOKUP(AK36,'【記載例】シフト記号表（勤務時間帯）'!$C$4:$K$35,9,FALSE))</f>
        <v>-</v>
      </c>
      <c r="AL37" s="92">
        <f>IF(AL36="","",VLOOKUP(AL36,'【記載例】シフト記号表（勤務時間帯）'!$C$4:$K$35,9,FALSE))</f>
        <v>8</v>
      </c>
      <c r="AM37" s="92">
        <f>IF(AM36="","",VLOOKUP(AM36,'【記載例】シフト記号表（勤務時間帯）'!$C$4:$K$35,9,FALSE))</f>
        <v>8</v>
      </c>
      <c r="AN37" s="93">
        <f>IF(AN36="","",VLOOKUP(AN36,'【記載例】シフト記号表（勤務時間帯）'!$C$4:$K$35,9,FALSE))</f>
        <v>8</v>
      </c>
      <c r="AO37" s="91">
        <f>IF(AO36="","",VLOOKUP(AO36,'【記載例】シフト記号表（勤務時間帯）'!$C$4:$K$35,9,FALSE))</f>
        <v>8</v>
      </c>
      <c r="AP37" s="92">
        <f>IF(AP36="","",VLOOKUP(AP36,'【記載例】シフト記号表（勤務時間帯）'!$C$4:$K$35,9,FALSE))</f>
        <v>8</v>
      </c>
      <c r="AQ37" s="92" t="str">
        <f>IF(AQ36="","",VLOOKUP(AQ36,'【記載例】シフト記号表（勤務時間帯）'!$C$4:$K$35,9,FALSE))</f>
        <v>-</v>
      </c>
      <c r="AR37" s="92" t="str">
        <f>IF(AR36="","",VLOOKUP(AR36,'【記載例】シフト記号表（勤務時間帯）'!$C$4:$K$35,9,FALSE))</f>
        <v>-</v>
      </c>
      <c r="AS37" s="92">
        <f>IF(AS36="","",VLOOKUP(AS36,'【記載例】シフト記号表（勤務時間帯）'!$C$4:$K$35,9,FALSE))</f>
        <v>8</v>
      </c>
      <c r="AT37" s="92">
        <f>IF(AT36="","",VLOOKUP(AT36,'【記載例】シフト記号表（勤務時間帯）'!$C$4:$K$35,9,FALSE))</f>
        <v>8</v>
      </c>
      <c r="AU37" s="93">
        <f>IF(AU36="","",VLOOKUP(AU36,'【記載例】シフト記号表（勤務時間帯）'!$C$4:$K$35,9,FALSE))</f>
        <v>8</v>
      </c>
      <c r="AV37" s="91" t="str">
        <f>IF(AV36="","",VLOOKUP(AV36,'【記載例】シフト記号表（勤務時間帯）'!$C$4:$K$35,9,FALSE))</f>
        <v/>
      </c>
      <c r="AW37" s="92" t="str">
        <f>IF(AW36="","",VLOOKUP(AW36,'【記載例】シフト記号表（勤務時間帯）'!$C$4:$K$35,9,FALSE))</f>
        <v/>
      </c>
      <c r="AX37" s="93" t="str">
        <f>IF(AX36="","",VLOOKUP(AX36,'【記載例】シフト記号表（勤務時間帯）'!$C$4:$K$35,9,FALSE))</f>
        <v/>
      </c>
      <c r="AY37" s="165"/>
      <c r="AZ37" s="166"/>
      <c r="BA37" s="167"/>
      <c r="BB37" s="168"/>
      <c r="BC37" s="172"/>
      <c r="BD37" s="173"/>
      <c r="BE37" s="173"/>
      <c r="BF37" s="173"/>
      <c r="BG37" s="173"/>
      <c r="BH37" s="174"/>
    </row>
    <row r="38" spans="2:60" ht="20.25" customHeight="1" x14ac:dyDescent="0.4">
      <c r="B38" s="143">
        <f>B36+1</f>
        <v>12</v>
      </c>
      <c r="C38" s="145" t="s">
        <v>200</v>
      </c>
      <c r="D38" s="146"/>
      <c r="E38" s="147"/>
      <c r="F38" s="149" t="s">
        <v>119</v>
      </c>
      <c r="G38" s="147"/>
      <c r="H38" s="152" t="s">
        <v>121</v>
      </c>
      <c r="I38" s="153"/>
      <c r="J38" s="153"/>
      <c r="K38" s="153"/>
      <c r="L38" s="154"/>
      <c r="M38" s="156" t="s">
        <v>172</v>
      </c>
      <c r="N38" s="157"/>
      <c r="O38" s="157"/>
      <c r="P38" s="158"/>
      <c r="Q38" s="162" t="s">
        <v>56</v>
      </c>
      <c r="R38" s="163"/>
      <c r="S38" s="164"/>
      <c r="T38" s="117" t="s">
        <v>259</v>
      </c>
      <c r="U38" s="118" t="s">
        <v>259</v>
      </c>
      <c r="V38" s="118" t="s">
        <v>259</v>
      </c>
      <c r="W38" s="118" t="s">
        <v>259</v>
      </c>
      <c r="X38" s="118" t="s">
        <v>66</v>
      </c>
      <c r="Y38" s="118" t="s">
        <v>66</v>
      </c>
      <c r="Z38" s="119" t="s">
        <v>259</v>
      </c>
      <c r="AA38" s="117" t="s">
        <v>259</v>
      </c>
      <c r="AB38" s="118" t="s">
        <v>259</v>
      </c>
      <c r="AC38" s="118" t="s">
        <v>259</v>
      </c>
      <c r="AD38" s="118" t="s">
        <v>259</v>
      </c>
      <c r="AE38" s="118" t="s">
        <v>66</v>
      </c>
      <c r="AF38" s="118" t="s">
        <v>66</v>
      </c>
      <c r="AG38" s="119" t="s">
        <v>259</v>
      </c>
      <c r="AH38" s="117" t="s">
        <v>259</v>
      </c>
      <c r="AI38" s="118" t="s">
        <v>259</v>
      </c>
      <c r="AJ38" s="118" t="s">
        <v>259</v>
      </c>
      <c r="AK38" s="118" t="s">
        <v>259</v>
      </c>
      <c r="AL38" s="118" t="s">
        <v>66</v>
      </c>
      <c r="AM38" s="118" t="s">
        <v>66</v>
      </c>
      <c r="AN38" s="119" t="s">
        <v>259</v>
      </c>
      <c r="AO38" s="117" t="s">
        <v>259</v>
      </c>
      <c r="AP38" s="118" t="s">
        <v>259</v>
      </c>
      <c r="AQ38" s="118" t="s">
        <v>259</v>
      </c>
      <c r="AR38" s="118" t="s">
        <v>259</v>
      </c>
      <c r="AS38" s="118" t="s">
        <v>66</v>
      </c>
      <c r="AT38" s="118" t="s">
        <v>66</v>
      </c>
      <c r="AU38" s="119" t="s">
        <v>259</v>
      </c>
      <c r="AV38" s="117"/>
      <c r="AW38" s="118"/>
      <c r="AX38" s="119"/>
      <c r="AY38" s="165">
        <f t="shared" ref="AY38" si="13">IF($BD$3="計画",SUM(T39:AU39),IF($BD$3="実績",SUM(T39:AX39),""))</f>
        <v>160</v>
      </c>
      <c r="AZ38" s="166"/>
      <c r="BA38" s="167">
        <f>IF($BD$3="計画",AY38/4,IF($BD$3="実績",AY38/($BB$7/7),""))</f>
        <v>40</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91">
        <f>IF(T38="","",VLOOKUP(T38,'【記載例】シフト記号表（勤務時間帯）'!$C$4:$K$35,9,FALSE))</f>
        <v>8</v>
      </c>
      <c r="U39" s="92">
        <f>IF(U38="","",VLOOKUP(U38,'【記載例】シフト記号表（勤務時間帯）'!$C$4:$K$35,9,FALSE))</f>
        <v>8</v>
      </c>
      <c r="V39" s="92">
        <f>IF(V38="","",VLOOKUP(V38,'【記載例】シフト記号表（勤務時間帯）'!$C$4:$K$35,9,FALSE))</f>
        <v>8</v>
      </c>
      <c r="W39" s="92">
        <f>IF(W38="","",VLOOKUP(W38,'【記載例】シフト記号表（勤務時間帯）'!$C$4:$K$35,9,FALSE))</f>
        <v>8</v>
      </c>
      <c r="X39" s="92" t="str">
        <f>IF(X38="","",VLOOKUP(X38,'【記載例】シフト記号表（勤務時間帯）'!$C$4:$K$35,9,FALSE))</f>
        <v>-</v>
      </c>
      <c r="Y39" s="92" t="str">
        <f>IF(Y38="","",VLOOKUP(Y38,'【記載例】シフト記号表（勤務時間帯）'!$C$4:$K$35,9,FALSE))</f>
        <v>-</v>
      </c>
      <c r="Z39" s="93">
        <f>IF(Z38="","",VLOOKUP(Z38,'【記載例】シフト記号表（勤務時間帯）'!$C$4:$K$35,9,FALSE))</f>
        <v>8</v>
      </c>
      <c r="AA39" s="91">
        <f>IF(AA38="","",VLOOKUP(AA38,'【記載例】シフト記号表（勤務時間帯）'!$C$4:$K$35,9,FALSE))</f>
        <v>8</v>
      </c>
      <c r="AB39" s="92">
        <f>IF(AB38="","",VLOOKUP(AB38,'【記載例】シフト記号表（勤務時間帯）'!$C$4:$K$35,9,FALSE))</f>
        <v>8</v>
      </c>
      <c r="AC39" s="92">
        <f>IF(AC38="","",VLOOKUP(AC38,'【記載例】シフト記号表（勤務時間帯）'!$C$4:$K$35,9,FALSE))</f>
        <v>8</v>
      </c>
      <c r="AD39" s="92">
        <f>IF(AD38="","",VLOOKUP(AD38,'【記載例】シフト記号表（勤務時間帯）'!$C$4:$K$35,9,FALSE))</f>
        <v>8</v>
      </c>
      <c r="AE39" s="92" t="str">
        <f>IF(AE38="","",VLOOKUP(AE38,'【記載例】シフト記号表（勤務時間帯）'!$C$4:$K$35,9,FALSE))</f>
        <v>-</v>
      </c>
      <c r="AF39" s="92" t="str">
        <f>IF(AF38="","",VLOOKUP(AF38,'【記載例】シフト記号表（勤務時間帯）'!$C$4:$K$35,9,FALSE))</f>
        <v>-</v>
      </c>
      <c r="AG39" s="93">
        <f>IF(AG38="","",VLOOKUP(AG38,'【記載例】シフト記号表（勤務時間帯）'!$C$4:$K$35,9,FALSE))</f>
        <v>8</v>
      </c>
      <c r="AH39" s="91">
        <f>IF(AH38="","",VLOOKUP(AH38,'【記載例】シフト記号表（勤務時間帯）'!$C$4:$K$35,9,FALSE))</f>
        <v>8</v>
      </c>
      <c r="AI39" s="92">
        <f>IF(AI38="","",VLOOKUP(AI38,'【記載例】シフト記号表（勤務時間帯）'!$C$4:$K$35,9,FALSE))</f>
        <v>8</v>
      </c>
      <c r="AJ39" s="92">
        <f>IF(AJ38="","",VLOOKUP(AJ38,'【記載例】シフト記号表（勤務時間帯）'!$C$4:$K$35,9,FALSE))</f>
        <v>8</v>
      </c>
      <c r="AK39" s="92">
        <f>IF(AK38="","",VLOOKUP(AK38,'【記載例】シフト記号表（勤務時間帯）'!$C$4:$K$35,9,FALSE))</f>
        <v>8</v>
      </c>
      <c r="AL39" s="92" t="str">
        <f>IF(AL38="","",VLOOKUP(AL38,'【記載例】シフト記号表（勤務時間帯）'!$C$4:$K$35,9,FALSE))</f>
        <v>-</v>
      </c>
      <c r="AM39" s="92" t="str">
        <f>IF(AM38="","",VLOOKUP(AM38,'【記載例】シフト記号表（勤務時間帯）'!$C$4:$K$35,9,FALSE))</f>
        <v>-</v>
      </c>
      <c r="AN39" s="93">
        <f>IF(AN38="","",VLOOKUP(AN38,'【記載例】シフト記号表（勤務時間帯）'!$C$4:$K$35,9,FALSE))</f>
        <v>8</v>
      </c>
      <c r="AO39" s="91">
        <f>IF(AO38="","",VLOOKUP(AO38,'【記載例】シフト記号表（勤務時間帯）'!$C$4:$K$35,9,FALSE))</f>
        <v>8</v>
      </c>
      <c r="AP39" s="92">
        <f>IF(AP38="","",VLOOKUP(AP38,'【記載例】シフト記号表（勤務時間帯）'!$C$4:$K$35,9,FALSE))</f>
        <v>8</v>
      </c>
      <c r="AQ39" s="92">
        <f>IF(AQ38="","",VLOOKUP(AQ38,'【記載例】シフト記号表（勤務時間帯）'!$C$4:$K$35,9,FALSE))</f>
        <v>8</v>
      </c>
      <c r="AR39" s="92">
        <f>IF(AR38="","",VLOOKUP(AR38,'【記載例】シフト記号表（勤務時間帯）'!$C$4:$K$35,9,FALSE))</f>
        <v>8</v>
      </c>
      <c r="AS39" s="92" t="str">
        <f>IF(AS38="","",VLOOKUP(AS38,'【記載例】シフト記号表（勤務時間帯）'!$C$4:$K$35,9,FALSE))</f>
        <v>-</v>
      </c>
      <c r="AT39" s="92" t="str">
        <f>IF(AT38="","",VLOOKUP(AT38,'【記載例】シフト記号表（勤務時間帯）'!$C$4:$K$35,9,FALSE))</f>
        <v>-</v>
      </c>
      <c r="AU39" s="93">
        <f>IF(AU38="","",VLOOKUP(AU38,'【記載例】シフト記号表（勤務時間帯）'!$C$4:$K$35,9,FALSE))</f>
        <v>8</v>
      </c>
      <c r="AV39" s="91" t="str">
        <f>IF(AV38="","",VLOOKUP(AV38,'【記載例】シフト記号表（勤務時間帯）'!$C$4:$K$35,9,FALSE))</f>
        <v/>
      </c>
      <c r="AW39" s="92" t="str">
        <f>IF(AW38="","",VLOOKUP(AW38,'【記載例】シフト記号表（勤務時間帯）'!$C$4:$K$35,9,FALSE))</f>
        <v/>
      </c>
      <c r="AX39" s="93" t="str">
        <f>IF(AX38="","",VLOOKUP(AX38,'【記載例】シフト記号表（勤務時間帯）'!$C$4:$K$35,9,FALSE))</f>
        <v/>
      </c>
      <c r="AY39" s="165"/>
      <c r="AZ39" s="166"/>
      <c r="BA39" s="167"/>
      <c r="BB39" s="168"/>
      <c r="BC39" s="172"/>
      <c r="BD39" s="173"/>
      <c r="BE39" s="173"/>
      <c r="BF39" s="173"/>
      <c r="BG39" s="173"/>
      <c r="BH39" s="174"/>
    </row>
    <row r="40" spans="2:60" ht="20.25" customHeight="1" x14ac:dyDescent="0.4">
      <c r="B40" s="143">
        <f>B38+1</f>
        <v>13</v>
      </c>
      <c r="C40" s="145" t="s">
        <v>200</v>
      </c>
      <c r="D40" s="146"/>
      <c r="E40" s="147"/>
      <c r="F40" s="149" t="s">
        <v>119</v>
      </c>
      <c r="G40" s="147"/>
      <c r="H40" s="152" t="s">
        <v>121</v>
      </c>
      <c r="I40" s="153"/>
      <c r="J40" s="153"/>
      <c r="K40" s="153"/>
      <c r="L40" s="154"/>
      <c r="M40" s="156" t="s">
        <v>173</v>
      </c>
      <c r="N40" s="157"/>
      <c r="O40" s="157"/>
      <c r="P40" s="158"/>
      <c r="Q40" s="162" t="s">
        <v>56</v>
      </c>
      <c r="R40" s="163"/>
      <c r="S40" s="164"/>
      <c r="T40" s="117" t="s">
        <v>260</v>
      </c>
      <c r="U40" s="118" t="s">
        <v>260</v>
      </c>
      <c r="V40" s="118" t="s">
        <v>260</v>
      </c>
      <c r="W40" s="118" t="s">
        <v>260</v>
      </c>
      <c r="X40" s="118" t="s">
        <v>66</v>
      </c>
      <c r="Y40" s="118" t="s">
        <v>66</v>
      </c>
      <c r="Z40" s="119" t="s">
        <v>260</v>
      </c>
      <c r="AA40" s="117" t="s">
        <v>260</v>
      </c>
      <c r="AB40" s="118" t="s">
        <v>260</v>
      </c>
      <c r="AC40" s="118" t="s">
        <v>260</v>
      </c>
      <c r="AD40" s="118" t="s">
        <v>260</v>
      </c>
      <c r="AE40" s="118" t="s">
        <v>66</v>
      </c>
      <c r="AF40" s="118" t="s">
        <v>66</v>
      </c>
      <c r="AG40" s="119" t="s">
        <v>260</v>
      </c>
      <c r="AH40" s="117" t="s">
        <v>260</v>
      </c>
      <c r="AI40" s="118" t="s">
        <v>260</v>
      </c>
      <c r="AJ40" s="118" t="s">
        <v>260</v>
      </c>
      <c r="AK40" s="118" t="s">
        <v>260</v>
      </c>
      <c r="AL40" s="118" t="s">
        <v>66</v>
      </c>
      <c r="AM40" s="118" t="s">
        <v>66</v>
      </c>
      <c r="AN40" s="119" t="s">
        <v>260</v>
      </c>
      <c r="AO40" s="117" t="s">
        <v>260</v>
      </c>
      <c r="AP40" s="118" t="s">
        <v>260</v>
      </c>
      <c r="AQ40" s="118" t="s">
        <v>260</v>
      </c>
      <c r="AR40" s="118" t="s">
        <v>260</v>
      </c>
      <c r="AS40" s="118" t="s">
        <v>66</v>
      </c>
      <c r="AT40" s="118" t="s">
        <v>66</v>
      </c>
      <c r="AU40" s="119" t="s">
        <v>260</v>
      </c>
      <c r="AV40" s="117"/>
      <c r="AW40" s="118"/>
      <c r="AX40" s="119"/>
      <c r="AY40" s="165">
        <f t="shared" ref="AY40" si="14">IF($BD$3="計画",SUM(T41:AU41),IF($BD$3="実績",SUM(T41:AX41),""))</f>
        <v>160.00000000000003</v>
      </c>
      <c r="AZ40" s="166"/>
      <c r="BA40" s="167">
        <f>IF($BD$3="計画",AY40/4,IF($BD$3="実績",AY40/($BB$7/7),""))</f>
        <v>40.000000000000007</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91">
        <f>IF(T40="","",VLOOKUP(T40,'【記載例】シフト記号表（勤務時間帯）'!$C$4:$K$35,9,FALSE))</f>
        <v>8.0000000000000018</v>
      </c>
      <c r="U41" s="92">
        <f>IF(U40="","",VLOOKUP(U40,'【記載例】シフト記号表（勤務時間帯）'!$C$4:$K$35,9,FALSE))</f>
        <v>8.0000000000000018</v>
      </c>
      <c r="V41" s="92">
        <f>IF(V40="","",VLOOKUP(V40,'【記載例】シフト記号表（勤務時間帯）'!$C$4:$K$35,9,FALSE))</f>
        <v>8.0000000000000018</v>
      </c>
      <c r="W41" s="92">
        <f>IF(W40="","",VLOOKUP(W40,'【記載例】シフト記号表（勤務時間帯）'!$C$4:$K$35,9,FALSE))</f>
        <v>8.0000000000000018</v>
      </c>
      <c r="X41" s="92" t="str">
        <f>IF(X40="","",VLOOKUP(X40,'【記載例】シフト記号表（勤務時間帯）'!$C$4:$K$35,9,FALSE))</f>
        <v>-</v>
      </c>
      <c r="Y41" s="92" t="str">
        <f>IF(Y40="","",VLOOKUP(Y40,'【記載例】シフト記号表（勤務時間帯）'!$C$4:$K$35,9,FALSE))</f>
        <v>-</v>
      </c>
      <c r="Z41" s="93">
        <f>IF(Z40="","",VLOOKUP(Z40,'【記載例】シフト記号表（勤務時間帯）'!$C$4:$K$35,9,FALSE))</f>
        <v>8.0000000000000018</v>
      </c>
      <c r="AA41" s="91">
        <f>IF(AA40="","",VLOOKUP(AA40,'【記載例】シフト記号表（勤務時間帯）'!$C$4:$K$35,9,FALSE))</f>
        <v>8.0000000000000018</v>
      </c>
      <c r="AB41" s="92">
        <f>IF(AB40="","",VLOOKUP(AB40,'【記載例】シフト記号表（勤務時間帯）'!$C$4:$K$35,9,FALSE))</f>
        <v>8.0000000000000018</v>
      </c>
      <c r="AC41" s="92">
        <f>IF(AC40="","",VLOOKUP(AC40,'【記載例】シフト記号表（勤務時間帯）'!$C$4:$K$35,9,FALSE))</f>
        <v>8.0000000000000018</v>
      </c>
      <c r="AD41" s="92">
        <f>IF(AD40="","",VLOOKUP(AD40,'【記載例】シフト記号表（勤務時間帯）'!$C$4:$K$35,9,FALSE))</f>
        <v>8.0000000000000018</v>
      </c>
      <c r="AE41" s="92" t="str">
        <f>IF(AE40="","",VLOOKUP(AE40,'【記載例】シフト記号表（勤務時間帯）'!$C$4:$K$35,9,FALSE))</f>
        <v>-</v>
      </c>
      <c r="AF41" s="92" t="str">
        <f>IF(AF40="","",VLOOKUP(AF40,'【記載例】シフト記号表（勤務時間帯）'!$C$4:$K$35,9,FALSE))</f>
        <v>-</v>
      </c>
      <c r="AG41" s="93">
        <f>IF(AG40="","",VLOOKUP(AG40,'【記載例】シフト記号表（勤務時間帯）'!$C$4:$K$35,9,FALSE))</f>
        <v>8.0000000000000018</v>
      </c>
      <c r="AH41" s="91">
        <f>IF(AH40="","",VLOOKUP(AH40,'【記載例】シフト記号表（勤務時間帯）'!$C$4:$K$35,9,FALSE))</f>
        <v>8.0000000000000018</v>
      </c>
      <c r="AI41" s="92">
        <f>IF(AI40="","",VLOOKUP(AI40,'【記載例】シフト記号表（勤務時間帯）'!$C$4:$K$35,9,FALSE))</f>
        <v>8.0000000000000018</v>
      </c>
      <c r="AJ41" s="92">
        <f>IF(AJ40="","",VLOOKUP(AJ40,'【記載例】シフト記号表（勤務時間帯）'!$C$4:$K$35,9,FALSE))</f>
        <v>8.0000000000000018</v>
      </c>
      <c r="AK41" s="92">
        <f>IF(AK40="","",VLOOKUP(AK40,'【記載例】シフト記号表（勤務時間帯）'!$C$4:$K$35,9,FALSE))</f>
        <v>8.0000000000000018</v>
      </c>
      <c r="AL41" s="92" t="str">
        <f>IF(AL40="","",VLOOKUP(AL40,'【記載例】シフト記号表（勤務時間帯）'!$C$4:$K$35,9,FALSE))</f>
        <v>-</v>
      </c>
      <c r="AM41" s="92" t="str">
        <f>IF(AM40="","",VLOOKUP(AM40,'【記載例】シフト記号表（勤務時間帯）'!$C$4:$K$35,9,FALSE))</f>
        <v>-</v>
      </c>
      <c r="AN41" s="93">
        <f>IF(AN40="","",VLOOKUP(AN40,'【記載例】シフト記号表（勤務時間帯）'!$C$4:$K$35,9,FALSE))</f>
        <v>8.0000000000000018</v>
      </c>
      <c r="AO41" s="91">
        <f>IF(AO40="","",VLOOKUP(AO40,'【記載例】シフト記号表（勤務時間帯）'!$C$4:$K$35,9,FALSE))</f>
        <v>8.0000000000000018</v>
      </c>
      <c r="AP41" s="92">
        <f>IF(AP40="","",VLOOKUP(AP40,'【記載例】シフト記号表（勤務時間帯）'!$C$4:$K$35,9,FALSE))</f>
        <v>8.0000000000000018</v>
      </c>
      <c r="AQ41" s="92">
        <f>IF(AQ40="","",VLOOKUP(AQ40,'【記載例】シフト記号表（勤務時間帯）'!$C$4:$K$35,9,FALSE))</f>
        <v>8.0000000000000018</v>
      </c>
      <c r="AR41" s="92">
        <f>IF(AR40="","",VLOOKUP(AR40,'【記載例】シフト記号表（勤務時間帯）'!$C$4:$K$35,9,FALSE))</f>
        <v>8.0000000000000018</v>
      </c>
      <c r="AS41" s="92" t="str">
        <f>IF(AS40="","",VLOOKUP(AS40,'【記載例】シフト記号表（勤務時間帯）'!$C$4:$K$35,9,FALSE))</f>
        <v>-</v>
      </c>
      <c r="AT41" s="92" t="str">
        <f>IF(AT40="","",VLOOKUP(AT40,'【記載例】シフト記号表（勤務時間帯）'!$C$4:$K$35,9,FALSE))</f>
        <v>-</v>
      </c>
      <c r="AU41" s="93">
        <f>IF(AU40="","",VLOOKUP(AU40,'【記載例】シフト記号表（勤務時間帯）'!$C$4:$K$35,9,FALSE))</f>
        <v>8.0000000000000018</v>
      </c>
      <c r="AV41" s="91" t="str">
        <f>IF(AV40="","",VLOOKUP(AV40,'【記載例】シフト記号表（勤務時間帯）'!$C$4:$K$35,9,FALSE))</f>
        <v/>
      </c>
      <c r="AW41" s="92" t="str">
        <f>IF(AW40="","",VLOOKUP(AW40,'【記載例】シフト記号表（勤務時間帯）'!$C$4:$K$35,9,FALSE))</f>
        <v/>
      </c>
      <c r="AX41" s="93" t="str">
        <f>IF(AX40="","",VLOOKUP(AX40,'【記載例】シフト記号表（勤務時間帯）'!$C$4:$K$35,9,FALSE))</f>
        <v/>
      </c>
      <c r="AY41" s="165"/>
      <c r="AZ41" s="166"/>
      <c r="BA41" s="167"/>
      <c r="BB41" s="168"/>
      <c r="BC41" s="172"/>
      <c r="BD41" s="173"/>
      <c r="BE41" s="173"/>
      <c r="BF41" s="173"/>
      <c r="BG41" s="173"/>
      <c r="BH41" s="174"/>
    </row>
    <row r="42" spans="2:60" ht="20.25" customHeight="1" x14ac:dyDescent="0.4">
      <c r="B42" s="143">
        <f>B40+1</f>
        <v>14</v>
      </c>
      <c r="C42" s="145" t="s">
        <v>200</v>
      </c>
      <c r="D42" s="146"/>
      <c r="E42" s="147"/>
      <c r="F42" s="149" t="s">
        <v>119</v>
      </c>
      <c r="G42" s="147"/>
      <c r="H42" s="152" t="s">
        <v>3</v>
      </c>
      <c r="I42" s="153"/>
      <c r="J42" s="153"/>
      <c r="K42" s="153"/>
      <c r="L42" s="154"/>
      <c r="M42" s="156" t="s">
        <v>174</v>
      </c>
      <c r="N42" s="157"/>
      <c r="O42" s="157"/>
      <c r="P42" s="158"/>
      <c r="Q42" s="162" t="s">
        <v>56</v>
      </c>
      <c r="R42" s="163"/>
      <c r="S42" s="164"/>
      <c r="T42" s="117" t="s">
        <v>261</v>
      </c>
      <c r="U42" s="118" t="s">
        <v>261</v>
      </c>
      <c r="V42" s="118" t="s">
        <v>261</v>
      </c>
      <c r="W42" s="118" t="s">
        <v>261</v>
      </c>
      <c r="X42" s="118" t="s">
        <v>66</v>
      </c>
      <c r="Y42" s="118" t="s">
        <v>66</v>
      </c>
      <c r="Z42" s="119" t="s">
        <v>261</v>
      </c>
      <c r="AA42" s="117" t="s">
        <v>261</v>
      </c>
      <c r="AB42" s="118" t="s">
        <v>261</v>
      </c>
      <c r="AC42" s="118" t="s">
        <v>261</v>
      </c>
      <c r="AD42" s="118" t="s">
        <v>261</v>
      </c>
      <c r="AE42" s="118" t="s">
        <v>66</v>
      </c>
      <c r="AF42" s="118" t="s">
        <v>66</v>
      </c>
      <c r="AG42" s="119" t="s">
        <v>261</v>
      </c>
      <c r="AH42" s="117" t="s">
        <v>261</v>
      </c>
      <c r="AI42" s="118" t="s">
        <v>261</v>
      </c>
      <c r="AJ42" s="118" t="s">
        <v>261</v>
      </c>
      <c r="AK42" s="118" t="s">
        <v>261</v>
      </c>
      <c r="AL42" s="118" t="s">
        <v>66</v>
      </c>
      <c r="AM42" s="118" t="s">
        <v>66</v>
      </c>
      <c r="AN42" s="119" t="s">
        <v>261</v>
      </c>
      <c r="AO42" s="117" t="s">
        <v>261</v>
      </c>
      <c r="AP42" s="118" t="s">
        <v>261</v>
      </c>
      <c r="AQ42" s="118" t="s">
        <v>261</v>
      </c>
      <c r="AR42" s="118" t="s">
        <v>261</v>
      </c>
      <c r="AS42" s="118" t="s">
        <v>66</v>
      </c>
      <c r="AT42" s="118" t="s">
        <v>66</v>
      </c>
      <c r="AU42" s="119" t="s">
        <v>261</v>
      </c>
      <c r="AV42" s="117"/>
      <c r="AW42" s="118"/>
      <c r="AX42" s="119"/>
      <c r="AY42" s="165">
        <f t="shared" ref="AY42" si="15">IF($BD$3="計画",SUM(T43:AU43),IF($BD$3="実績",SUM(T43:AX43),""))</f>
        <v>160</v>
      </c>
      <c r="AZ42" s="166"/>
      <c r="BA42" s="167">
        <f>IF($BD$3="計画",AY42/4,IF($BD$3="実績",AY42/($BB$7/7),""))</f>
        <v>40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91">
        <f>IF(T42="","",VLOOKUP(T42,'【記載例】シフト記号表（勤務時間帯）'!$C$4:$K$35,9,FALSE))</f>
        <v>8</v>
      </c>
      <c r="U43" s="92">
        <f>IF(U42="","",VLOOKUP(U42,'【記載例】シフト記号表（勤務時間帯）'!$C$4:$K$35,9,FALSE))</f>
        <v>8</v>
      </c>
      <c r="V43" s="92">
        <f>IF(V42="","",VLOOKUP(V42,'【記載例】シフト記号表（勤務時間帯）'!$C$4:$K$35,9,FALSE))</f>
        <v>8</v>
      </c>
      <c r="W43" s="92">
        <f>IF(W42="","",VLOOKUP(W42,'【記載例】シフト記号表（勤務時間帯）'!$C$4:$K$35,9,FALSE))</f>
        <v>8</v>
      </c>
      <c r="X43" s="92" t="str">
        <f>IF(X42="","",VLOOKUP(X42,'【記載例】シフト記号表（勤務時間帯）'!$C$4:$K$35,9,FALSE))</f>
        <v>-</v>
      </c>
      <c r="Y43" s="92" t="str">
        <f>IF(Y42="","",VLOOKUP(Y42,'【記載例】シフト記号表（勤務時間帯）'!$C$4:$K$35,9,FALSE))</f>
        <v>-</v>
      </c>
      <c r="Z43" s="93">
        <f>IF(Z42="","",VLOOKUP(Z42,'【記載例】シフト記号表（勤務時間帯）'!$C$4:$K$35,9,FALSE))</f>
        <v>8</v>
      </c>
      <c r="AA43" s="91">
        <f>IF(AA42="","",VLOOKUP(AA42,'【記載例】シフト記号表（勤務時間帯）'!$C$4:$K$35,9,FALSE))</f>
        <v>8</v>
      </c>
      <c r="AB43" s="92">
        <f>IF(AB42="","",VLOOKUP(AB42,'【記載例】シフト記号表（勤務時間帯）'!$C$4:$K$35,9,FALSE))</f>
        <v>8</v>
      </c>
      <c r="AC43" s="92">
        <f>IF(AC42="","",VLOOKUP(AC42,'【記載例】シフト記号表（勤務時間帯）'!$C$4:$K$35,9,FALSE))</f>
        <v>8</v>
      </c>
      <c r="AD43" s="92">
        <f>IF(AD42="","",VLOOKUP(AD42,'【記載例】シフト記号表（勤務時間帯）'!$C$4:$K$35,9,FALSE))</f>
        <v>8</v>
      </c>
      <c r="AE43" s="92" t="str">
        <f>IF(AE42="","",VLOOKUP(AE42,'【記載例】シフト記号表（勤務時間帯）'!$C$4:$K$35,9,FALSE))</f>
        <v>-</v>
      </c>
      <c r="AF43" s="92" t="str">
        <f>IF(AF42="","",VLOOKUP(AF42,'【記載例】シフト記号表（勤務時間帯）'!$C$4:$K$35,9,FALSE))</f>
        <v>-</v>
      </c>
      <c r="AG43" s="93">
        <f>IF(AG42="","",VLOOKUP(AG42,'【記載例】シフト記号表（勤務時間帯）'!$C$4:$K$35,9,FALSE))</f>
        <v>8</v>
      </c>
      <c r="AH43" s="91">
        <f>IF(AH42="","",VLOOKUP(AH42,'【記載例】シフト記号表（勤務時間帯）'!$C$4:$K$35,9,FALSE))</f>
        <v>8</v>
      </c>
      <c r="AI43" s="92">
        <f>IF(AI42="","",VLOOKUP(AI42,'【記載例】シフト記号表（勤務時間帯）'!$C$4:$K$35,9,FALSE))</f>
        <v>8</v>
      </c>
      <c r="AJ43" s="92">
        <f>IF(AJ42="","",VLOOKUP(AJ42,'【記載例】シフト記号表（勤務時間帯）'!$C$4:$K$35,9,FALSE))</f>
        <v>8</v>
      </c>
      <c r="AK43" s="92">
        <f>IF(AK42="","",VLOOKUP(AK42,'【記載例】シフト記号表（勤務時間帯）'!$C$4:$K$35,9,FALSE))</f>
        <v>8</v>
      </c>
      <c r="AL43" s="92" t="str">
        <f>IF(AL42="","",VLOOKUP(AL42,'【記載例】シフト記号表（勤務時間帯）'!$C$4:$K$35,9,FALSE))</f>
        <v>-</v>
      </c>
      <c r="AM43" s="92" t="str">
        <f>IF(AM42="","",VLOOKUP(AM42,'【記載例】シフト記号表（勤務時間帯）'!$C$4:$K$35,9,FALSE))</f>
        <v>-</v>
      </c>
      <c r="AN43" s="93">
        <f>IF(AN42="","",VLOOKUP(AN42,'【記載例】シフト記号表（勤務時間帯）'!$C$4:$K$35,9,FALSE))</f>
        <v>8</v>
      </c>
      <c r="AO43" s="91">
        <f>IF(AO42="","",VLOOKUP(AO42,'【記載例】シフト記号表（勤務時間帯）'!$C$4:$K$35,9,FALSE))</f>
        <v>8</v>
      </c>
      <c r="AP43" s="92">
        <f>IF(AP42="","",VLOOKUP(AP42,'【記載例】シフト記号表（勤務時間帯）'!$C$4:$K$35,9,FALSE))</f>
        <v>8</v>
      </c>
      <c r="AQ43" s="92">
        <f>IF(AQ42="","",VLOOKUP(AQ42,'【記載例】シフト記号表（勤務時間帯）'!$C$4:$K$35,9,FALSE))</f>
        <v>8</v>
      </c>
      <c r="AR43" s="92">
        <f>IF(AR42="","",VLOOKUP(AR42,'【記載例】シフト記号表（勤務時間帯）'!$C$4:$K$35,9,FALSE))</f>
        <v>8</v>
      </c>
      <c r="AS43" s="92" t="str">
        <f>IF(AS42="","",VLOOKUP(AS42,'【記載例】シフト記号表（勤務時間帯）'!$C$4:$K$35,9,FALSE))</f>
        <v>-</v>
      </c>
      <c r="AT43" s="92" t="str">
        <f>IF(AT42="","",VLOOKUP(AT42,'【記載例】シフト記号表（勤務時間帯）'!$C$4:$K$35,9,FALSE))</f>
        <v>-</v>
      </c>
      <c r="AU43" s="93">
        <f>IF(AU42="","",VLOOKUP(AU42,'【記載例】シフト記号表（勤務時間帯）'!$C$4:$K$35,9,FALSE))</f>
        <v>8</v>
      </c>
      <c r="AV43" s="91" t="str">
        <f>IF(AV42="","",VLOOKUP(AV42,'【記載例】シフト記号表（勤務時間帯）'!$C$4:$K$35,9,FALSE))</f>
        <v/>
      </c>
      <c r="AW43" s="92" t="str">
        <f>IF(AW42="","",VLOOKUP(AW42,'【記載例】シフト記号表（勤務時間帯）'!$C$4:$K$35,9,FALSE))</f>
        <v/>
      </c>
      <c r="AX43" s="93" t="str">
        <f>IF(AX42="","",VLOOKUP(AX42,'【記載例】シフト記号表（勤務時間帯）'!$C$4:$K$35,9,FALSE))</f>
        <v/>
      </c>
      <c r="AY43" s="165"/>
      <c r="AZ43" s="166"/>
      <c r="BA43" s="167"/>
      <c r="BB43" s="168"/>
      <c r="BC43" s="172"/>
      <c r="BD43" s="173"/>
      <c r="BE43" s="173"/>
      <c r="BF43" s="173"/>
      <c r="BG43" s="173"/>
      <c r="BH43" s="174"/>
    </row>
    <row r="44" spans="2:60" ht="20.25" customHeight="1" x14ac:dyDescent="0.4">
      <c r="B44" s="143">
        <f>B42+1</f>
        <v>15</v>
      </c>
      <c r="C44" s="145" t="s">
        <v>201</v>
      </c>
      <c r="D44" s="146"/>
      <c r="E44" s="147"/>
      <c r="F44" s="149" t="s">
        <v>120</v>
      </c>
      <c r="G44" s="147"/>
      <c r="H44" s="152" t="s">
        <v>3</v>
      </c>
      <c r="I44" s="153"/>
      <c r="J44" s="153"/>
      <c r="K44" s="153"/>
      <c r="L44" s="154"/>
      <c r="M44" s="156" t="s">
        <v>231</v>
      </c>
      <c r="N44" s="157"/>
      <c r="O44" s="157"/>
      <c r="P44" s="158"/>
      <c r="Q44" s="162" t="s">
        <v>56</v>
      </c>
      <c r="R44" s="163"/>
      <c r="S44" s="164"/>
      <c r="T44" s="117" t="s">
        <v>66</v>
      </c>
      <c r="U44" s="118" t="s">
        <v>258</v>
      </c>
      <c r="V44" s="118" t="s">
        <v>258</v>
      </c>
      <c r="W44" s="118" t="s">
        <v>258</v>
      </c>
      <c r="X44" s="118" t="s">
        <v>66</v>
      </c>
      <c r="Y44" s="118" t="s">
        <v>258</v>
      </c>
      <c r="Z44" s="119" t="s">
        <v>258</v>
      </c>
      <c r="AA44" s="117" t="s">
        <v>66</v>
      </c>
      <c r="AB44" s="118" t="s">
        <v>258</v>
      </c>
      <c r="AC44" s="118" t="s">
        <v>258</v>
      </c>
      <c r="AD44" s="118" t="s">
        <v>258</v>
      </c>
      <c r="AE44" s="118" t="s">
        <v>66</v>
      </c>
      <c r="AF44" s="118" t="s">
        <v>258</v>
      </c>
      <c r="AG44" s="119" t="s">
        <v>258</v>
      </c>
      <c r="AH44" s="117" t="s">
        <v>66</v>
      </c>
      <c r="AI44" s="118" t="s">
        <v>258</v>
      </c>
      <c r="AJ44" s="118" t="s">
        <v>258</v>
      </c>
      <c r="AK44" s="118" t="s">
        <v>258</v>
      </c>
      <c r="AL44" s="118" t="s">
        <v>66</v>
      </c>
      <c r="AM44" s="118" t="s">
        <v>258</v>
      </c>
      <c r="AN44" s="119" t="s">
        <v>258</v>
      </c>
      <c r="AO44" s="117" t="s">
        <v>66</v>
      </c>
      <c r="AP44" s="118" t="s">
        <v>258</v>
      </c>
      <c r="AQ44" s="118" t="s">
        <v>258</v>
      </c>
      <c r="AR44" s="118" t="s">
        <v>258</v>
      </c>
      <c r="AS44" s="118" t="s">
        <v>66</v>
      </c>
      <c r="AT44" s="118" t="s">
        <v>258</v>
      </c>
      <c r="AU44" s="119" t="s">
        <v>258</v>
      </c>
      <c r="AV44" s="117"/>
      <c r="AW44" s="118"/>
      <c r="AX44" s="119"/>
      <c r="AY44" s="165">
        <f t="shared" ref="AY44" si="16">IF($BD$3="計画",SUM(T45:AU45),IF($BD$3="実績",SUM(T45:AX45),""))</f>
        <v>80</v>
      </c>
      <c r="AZ44" s="166"/>
      <c r="BA44" s="167">
        <f>IF($BD$3="計画",AY44/4,IF($BD$3="実績",AY44/($BB$7/7),""))</f>
        <v>20</v>
      </c>
      <c r="BB44" s="168"/>
      <c r="BC44" s="169" t="s">
        <v>151</v>
      </c>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91" t="str">
        <f>IF(T44="","",VLOOKUP(T44,'【記載例】シフト記号表（勤務時間帯）'!$C$4:$K$35,9,FALSE))</f>
        <v>-</v>
      </c>
      <c r="U45" s="92">
        <f>IF(U44="","",VLOOKUP(U44,'【記載例】シフト記号表（勤務時間帯）'!$C$4:$K$35,9,FALSE))</f>
        <v>4</v>
      </c>
      <c r="V45" s="92">
        <f>IF(V44="","",VLOOKUP(V44,'【記載例】シフト記号表（勤務時間帯）'!$C$4:$K$35,9,FALSE))</f>
        <v>4</v>
      </c>
      <c r="W45" s="92">
        <f>IF(W44="","",VLOOKUP(W44,'【記載例】シフト記号表（勤務時間帯）'!$C$4:$K$35,9,FALSE))</f>
        <v>4</v>
      </c>
      <c r="X45" s="92" t="str">
        <f>IF(X44="","",VLOOKUP(X44,'【記載例】シフト記号表（勤務時間帯）'!$C$4:$K$35,9,FALSE))</f>
        <v>-</v>
      </c>
      <c r="Y45" s="92">
        <f>IF(Y44="","",VLOOKUP(Y44,'【記載例】シフト記号表（勤務時間帯）'!$C$4:$K$35,9,FALSE))</f>
        <v>4</v>
      </c>
      <c r="Z45" s="93">
        <f>IF(Z44="","",VLOOKUP(Z44,'【記載例】シフト記号表（勤務時間帯）'!$C$4:$K$35,9,FALSE))</f>
        <v>4</v>
      </c>
      <c r="AA45" s="91" t="str">
        <f>IF(AA44="","",VLOOKUP(AA44,'【記載例】シフト記号表（勤務時間帯）'!$C$4:$K$35,9,FALSE))</f>
        <v>-</v>
      </c>
      <c r="AB45" s="92">
        <f>IF(AB44="","",VLOOKUP(AB44,'【記載例】シフト記号表（勤務時間帯）'!$C$4:$K$35,9,FALSE))</f>
        <v>4</v>
      </c>
      <c r="AC45" s="92">
        <f>IF(AC44="","",VLOOKUP(AC44,'【記載例】シフト記号表（勤務時間帯）'!$C$4:$K$35,9,FALSE))</f>
        <v>4</v>
      </c>
      <c r="AD45" s="92">
        <f>IF(AD44="","",VLOOKUP(AD44,'【記載例】シフト記号表（勤務時間帯）'!$C$4:$K$35,9,FALSE))</f>
        <v>4</v>
      </c>
      <c r="AE45" s="92" t="str">
        <f>IF(AE44="","",VLOOKUP(AE44,'【記載例】シフト記号表（勤務時間帯）'!$C$4:$K$35,9,FALSE))</f>
        <v>-</v>
      </c>
      <c r="AF45" s="92">
        <f>IF(AF44="","",VLOOKUP(AF44,'【記載例】シフト記号表（勤務時間帯）'!$C$4:$K$35,9,FALSE))</f>
        <v>4</v>
      </c>
      <c r="AG45" s="93">
        <f>IF(AG44="","",VLOOKUP(AG44,'【記載例】シフト記号表（勤務時間帯）'!$C$4:$K$35,9,FALSE))</f>
        <v>4</v>
      </c>
      <c r="AH45" s="91" t="str">
        <f>IF(AH44="","",VLOOKUP(AH44,'【記載例】シフト記号表（勤務時間帯）'!$C$4:$K$35,9,FALSE))</f>
        <v>-</v>
      </c>
      <c r="AI45" s="92">
        <f>IF(AI44="","",VLOOKUP(AI44,'【記載例】シフト記号表（勤務時間帯）'!$C$4:$K$35,9,FALSE))</f>
        <v>4</v>
      </c>
      <c r="AJ45" s="92">
        <f>IF(AJ44="","",VLOOKUP(AJ44,'【記載例】シフト記号表（勤務時間帯）'!$C$4:$K$35,9,FALSE))</f>
        <v>4</v>
      </c>
      <c r="AK45" s="92">
        <f>IF(AK44="","",VLOOKUP(AK44,'【記載例】シフト記号表（勤務時間帯）'!$C$4:$K$35,9,FALSE))</f>
        <v>4</v>
      </c>
      <c r="AL45" s="92" t="str">
        <f>IF(AL44="","",VLOOKUP(AL44,'【記載例】シフト記号表（勤務時間帯）'!$C$4:$K$35,9,FALSE))</f>
        <v>-</v>
      </c>
      <c r="AM45" s="92">
        <f>IF(AM44="","",VLOOKUP(AM44,'【記載例】シフト記号表（勤務時間帯）'!$C$4:$K$35,9,FALSE))</f>
        <v>4</v>
      </c>
      <c r="AN45" s="93">
        <f>IF(AN44="","",VLOOKUP(AN44,'【記載例】シフト記号表（勤務時間帯）'!$C$4:$K$35,9,FALSE))</f>
        <v>4</v>
      </c>
      <c r="AO45" s="91" t="str">
        <f>IF(AO44="","",VLOOKUP(AO44,'【記載例】シフト記号表（勤務時間帯）'!$C$4:$K$35,9,FALSE))</f>
        <v>-</v>
      </c>
      <c r="AP45" s="92">
        <f>IF(AP44="","",VLOOKUP(AP44,'【記載例】シフト記号表（勤務時間帯）'!$C$4:$K$35,9,FALSE))</f>
        <v>4</v>
      </c>
      <c r="AQ45" s="92">
        <f>IF(AQ44="","",VLOOKUP(AQ44,'【記載例】シフト記号表（勤務時間帯）'!$C$4:$K$35,9,FALSE))</f>
        <v>4</v>
      </c>
      <c r="AR45" s="92">
        <f>IF(AR44="","",VLOOKUP(AR44,'【記載例】シフト記号表（勤務時間帯）'!$C$4:$K$35,9,FALSE))</f>
        <v>4</v>
      </c>
      <c r="AS45" s="92" t="str">
        <f>IF(AS44="","",VLOOKUP(AS44,'【記載例】シフト記号表（勤務時間帯）'!$C$4:$K$35,9,FALSE))</f>
        <v>-</v>
      </c>
      <c r="AT45" s="92">
        <f>IF(AT44="","",VLOOKUP(AT44,'【記載例】シフト記号表（勤務時間帯）'!$C$4:$K$35,9,FALSE))</f>
        <v>4</v>
      </c>
      <c r="AU45" s="93">
        <f>IF(AU44="","",VLOOKUP(AU44,'【記載例】シフト記号表（勤務時間帯）'!$C$4:$K$35,9,FALSE))</f>
        <v>4</v>
      </c>
      <c r="AV45" s="91" t="str">
        <f>IF(AV44="","",VLOOKUP(AV44,'【記載例】シフト記号表（勤務時間帯）'!$C$4:$K$35,9,FALSE))</f>
        <v/>
      </c>
      <c r="AW45" s="92" t="str">
        <f>IF(AW44="","",VLOOKUP(AW44,'【記載例】シフト記号表（勤務時間帯）'!$C$4:$K$35,9,FALSE))</f>
        <v/>
      </c>
      <c r="AX45" s="93" t="str">
        <f>IF(AX44="","",VLOOKUP(AX44,'【記載例】シフト記号表（勤務時間帯）'!$C$4:$K$35,9,FALSE))</f>
        <v/>
      </c>
      <c r="AY45" s="165"/>
      <c r="AZ45" s="166"/>
      <c r="BA45" s="167"/>
      <c r="BB45" s="168"/>
      <c r="BC45" s="172"/>
      <c r="BD45" s="173"/>
      <c r="BE45" s="173"/>
      <c r="BF45" s="173"/>
      <c r="BG45" s="173"/>
      <c r="BH45" s="174"/>
    </row>
    <row r="46" spans="2:60" ht="20.25" customHeight="1" x14ac:dyDescent="0.4">
      <c r="B46" s="143">
        <f>B44+1</f>
        <v>16</v>
      </c>
      <c r="C46" s="145" t="s">
        <v>201</v>
      </c>
      <c r="D46" s="146"/>
      <c r="E46" s="147"/>
      <c r="F46" s="149" t="s">
        <v>119</v>
      </c>
      <c r="G46" s="147"/>
      <c r="H46" s="152" t="s">
        <v>121</v>
      </c>
      <c r="I46" s="153"/>
      <c r="J46" s="153"/>
      <c r="K46" s="153"/>
      <c r="L46" s="154"/>
      <c r="M46" s="156" t="s">
        <v>175</v>
      </c>
      <c r="N46" s="157"/>
      <c r="O46" s="157"/>
      <c r="P46" s="158"/>
      <c r="Q46" s="162" t="s">
        <v>56</v>
      </c>
      <c r="R46" s="163"/>
      <c r="S46" s="164"/>
      <c r="T46" s="117" t="s">
        <v>259</v>
      </c>
      <c r="U46" s="118" t="s">
        <v>259</v>
      </c>
      <c r="V46" s="118" t="s">
        <v>66</v>
      </c>
      <c r="W46" s="118" t="s">
        <v>66</v>
      </c>
      <c r="X46" s="118" t="s">
        <v>259</v>
      </c>
      <c r="Y46" s="118" t="s">
        <v>259</v>
      </c>
      <c r="Z46" s="119" t="s">
        <v>259</v>
      </c>
      <c r="AA46" s="117" t="s">
        <v>259</v>
      </c>
      <c r="AB46" s="118" t="s">
        <v>259</v>
      </c>
      <c r="AC46" s="118" t="s">
        <v>66</v>
      </c>
      <c r="AD46" s="118" t="s">
        <v>66</v>
      </c>
      <c r="AE46" s="118" t="s">
        <v>259</v>
      </c>
      <c r="AF46" s="118" t="s">
        <v>259</v>
      </c>
      <c r="AG46" s="119" t="s">
        <v>259</v>
      </c>
      <c r="AH46" s="117" t="s">
        <v>259</v>
      </c>
      <c r="AI46" s="118" t="s">
        <v>259</v>
      </c>
      <c r="AJ46" s="118" t="s">
        <v>66</v>
      </c>
      <c r="AK46" s="118" t="s">
        <v>66</v>
      </c>
      <c r="AL46" s="118" t="s">
        <v>259</v>
      </c>
      <c r="AM46" s="118" t="s">
        <v>259</v>
      </c>
      <c r="AN46" s="119" t="s">
        <v>259</v>
      </c>
      <c r="AO46" s="117" t="s">
        <v>259</v>
      </c>
      <c r="AP46" s="118" t="s">
        <v>259</v>
      </c>
      <c r="AQ46" s="118" t="s">
        <v>66</v>
      </c>
      <c r="AR46" s="118" t="s">
        <v>66</v>
      </c>
      <c r="AS46" s="118" t="s">
        <v>259</v>
      </c>
      <c r="AT46" s="118" t="s">
        <v>259</v>
      </c>
      <c r="AU46" s="119" t="s">
        <v>259</v>
      </c>
      <c r="AV46" s="117"/>
      <c r="AW46" s="118"/>
      <c r="AX46" s="119"/>
      <c r="AY46" s="165">
        <f t="shared" ref="AY46" si="17">IF($BD$3="計画",SUM(T47:AU47),IF($BD$3="実績",SUM(T47:AX47),""))</f>
        <v>160</v>
      </c>
      <c r="AZ46" s="166"/>
      <c r="BA46" s="167">
        <f>IF($BD$3="計画",AY46/4,IF($BD$3="実績",AY46/($BB$7/7),""))</f>
        <v>40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91">
        <f>IF(T46="","",VLOOKUP(T46,'【記載例】シフト記号表（勤務時間帯）'!$C$4:$K$35,9,FALSE))</f>
        <v>8</v>
      </c>
      <c r="U47" s="92">
        <f>IF(U46="","",VLOOKUP(U46,'【記載例】シフト記号表（勤務時間帯）'!$C$4:$K$35,9,FALSE))</f>
        <v>8</v>
      </c>
      <c r="V47" s="92" t="str">
        <f>IF(V46="","",VLOOKUP(V46,'【記載例】シフト記号表（勤務時間帯）'!$C$4:$K$35,9,FALSE))</f>
        <v>-</v>
      </c>
      <c r="W47" s="92" t="str">
        <f>IF(W46="","",VLOOKUP(W46,'【記載例】シフト記号表（勤務時間帯）'!$C$4:$K$35,9,FALSE))</f>
        <v>-</v>
      </c>
      <c r="X47" s="92">
        <f>IF(X46="","",VLOOKUP(X46,'【記載例】シフト記号表（勤務時間帯）'!$C$4:$K$35,9,FALSE))</f>
        <v>8</v>
      </c>
      <c r="Y47" s="92">
        <f>IF(Y46="","",VLOOKUP(Y46,'【記載例】シフト記号表（勤務時間帯）'!$C$4:$K$35,9,FALSE))</f>
        <v>8</v>
      </c>
      <c r="Z47" s="93">
        <f>IF(Z46="","",VLOOKUP(Z46,'【記載例】シフト記号表（勤務時間帯）'!$C$4:$K$35,9,FALSE))</f>
        <v>8</v>
      </c>
      <c r="AA47" s="91">
        <f>IF(AA46="","",VLOOKUP(AA46,'【記載例】シフト記号表（勤務時間帯）'!$C$4:$K$35,9,FALSE))</f>
        <v>8</v>
      </c>
      <c r="AB47" s="92">
        <f>IF(AB46="","",VLOOKUP(AB46,'【記載例】シフト記号表（勤務時間帯）'!$C$4:$K$35,9,FALSE))</f>
        <v>8</v>
      </c>
      <c r="AC47" s="92" t="str">
        <f>IF(AC46="","",VLOOKUP(AC46,'【記載例】シフト記号表（勤務時間帯）'!$C$4:$K$35,9,FALSE))</f>
        <v>-</v>
      </c>
      <c r="AD47" s="92" t="str">
        <f>IF(AD46="","",VLOOKUP(AD46,'【記載例】シフト記号表（勤務時間帯）'!$C$4:$K$35,9,FALSE))</f>
        <v>-</v>
      </c>
      <c r="AE47" s="92">
        <f>IF(AE46="","",VLOOKUP(AE46,'【記載例】シフト記号表（勤務時間帯）'!$C$4:$K$35,9,FALSE))</f>
        <v>8</v>
      </c>
      <c r="AF47" s="92">
        <f>IF(AF46="","",VLOOKUP(AF46,'【記載例】シフト記号表（勤務時間帯）'!$C$4:$K$35,9,FALSE))</f>
        <v>8</v>
      </c>
      <c r="AG47" s="93">
        <f>IF(AG46="","",VLOOKUP(AG46,'【記載例】シフト記号表（勤務時間帯）'!$C$4:$K$35,9,FALSE))</f>
        <v>8</v>
      </c>
      <c r="AH47" s="91">
        <f>IF(AH46="","",VLOOKUP(AH46,'【記載例】シフト記号表（勤務時間帯）'!$C$4:$K$35,9,FALSE))</f>
        <v>8</v>
      </c>
      <c r="AI47" s="92">
        <f>IF(AI46="","",VLOOKUP(AI46,'【記載例】シフト記号表（勤務時間帯）'!$C$4:$K$35,9,FALSE))</f>
        <v>8</v>
      </c>
      <c r="AJ47" s="92" t="str">
        <f>IF(AJ46="","",VLOOKUP(AJ46,'【記載例】シフト記号表（勤務時間帯）'!$C$4:$K$35,9,FALSE))</f>
        <v>-</v>
      </c>
      <c r="AK47" s="92" t="str">
        <f>IF(AK46="","",VLOOKUP(AK46,'【記載例】シフト記号表（勤務時間帯）'!$C$4:$K$35,9,FALSE))</f>
        <v>-</v>
      </c>
      <c r="AL47" s="92">
        <f>IF(AL46="","",VLOOKUP(AL46,'【記載例】シフト記号表（勤務時間帯）'!$C$4:$K$35,9,FALSE))</f>
        <v>8</v>
      </c>
      <c r="AM47" s="92">
        <f>IF(AM46="","",VLOOKUP(AM46,'【記載例】シフト記号表（勤務時間帯）'!$C$4:$K$35,9,FALSE))</f>
        <v>8</v>
      </c>
      <c r="AN47" s="93">
        <f>IF(AN46="","",VLOOKUP(AN46,'【記載例】シフト記号表（勤務時間帯）'!$C$4:$K$35,9,FALSE))</f>
        <v>8</v>
      </c>
      <c r="AO47" s="91">
        <f>IF(AO46="","",VLOOKUP(AO46,'【記載例】シフト記号表（勤務時間帯）'!$C$4:$K$35,9,FALSE))</f>
        <v>8</v>
      </c>
      <c r="AP47" s="92">
        <f>IF(AP46="","",VLOOKUP(AP46,'【記載例】シフト記号表（勤務時間帯）'!$C$4:$K$35,9,FALSE))</f>
        <v>8</v>
      </c>
      <c r="AQ47" s="92" t="str">
        <f>IF(AQ46="","",VLOOKUP(AQ46,'【記載例】シフト記号表（勤務時間帯）'!$C$4:$K$35,9,FALSE))</f>
        <v>-</v>
      </c>
      <c r="AR47" s="92" t="str">
        <f>IF(AR46="","",VLOOKUP(AR46,'【記載例】シフト記号表（勤務時間帯）'!$C$4:$K$35,9,FALSE))</f>
        <v>-</v>
      </c>
      <c r="AS47" s="92">
        <f>IF(AS46="","",VLOOKUP(AS46,'【記載例】シフト記号表（勤務時間帯）'!$C$4:$K$35,9,FALSE))</f>
        <v>8</v>
      </c>
      <c r="AT47" s="92">
        <f>IF(AT46="","",VLOOKUP(AT46,'【記載例】シフト記号表（勤務時間帯）'!$C$4:$K$35,9,FALSE))</f>
        <v>8</v>
      </c>
      <c r="AU47" s="93">
        <f>IF(AU46="","",VLOOKUP(AU46,'【記載例】シフト記号表（勤務時間帯）'!$C$4:$K$35,9,FALSE))</f>
        <v>8</v>
      </c>
      <c r="AV47" s="91" t="str">
        <f>IF(AV46="","",VLOOKUP(AV46,'【記載例】シフト記号表（勤務時間帯）'!$C$4:$K$35,9,FALSE))</f>
        <v/>
      </c>
      <c r="AW47" s="92" t="str">
        <f>IF(AW46="","",VLOOKUP(AW46,'【記載例】シフト記号表（勤務時間帯）'!$C$4:$K$35,9,FALSE))</f>
        <v/>
      </c>
      <c r="AX47" s="93" t="str">
        <f>IF(AX46="","",VLOOKUP(AX46,'【記載例】シフト記号表（勤務時間帯）'!$C$4:$K$35,9,FALSE))</f>
        <v/>
      </c>
      <c r="AY47" s="165"/>
      <c r="AZ47" s="166"/>
      <c r="BA47" s="167"/>
      <c r="BB47" s="168"/>
      <c r="BC47" s="172"/>
      <c r="BD47" s="173"/>
      <c r="BE47" s="173"/>
      <c r="BF47" s="173"/>
      <c r="BG47" s="173"/>
      <c r="BH47" s="174"/>
    </row>
    <row r="48" spans="2:60" ht="20.25" customHeight="1" x14ac:dyDescent="0.4">
      <c r="B48" s="143">
        <f>B46+1</f>
        <v>17</v>
      </c>
      <c r="C48" s="145" t="s">
        <v>201</v>
      </c>
      <c r="D48" s="146"/>
      <c r="E48" s="147"/>
      <c r="F48" s="149" t="s">
        <v>119</v>
      </c>
      <c r="G48" s="147"/>
      <c r="H48" s="152" t="s">
        <v>3</v>
      </c>
      <c r="I48" s="153"/>
      <c r="J48" s="153"/>
      <c r="K48" s="153"/>
      <c r="L48" s="154"/>
      <c r="M48" s="156" t="s">
        <v>176</v>
      </c>
      <c r="N48" s="157"/>
      <c r="O48" s="157"/>
      <c r="P48" s="158"/>
      <c r="Q48" s="162" t="s">
        <v>56</v>
      </c>
      <c r="R48" s="163"/>
      <c r="S48" s="164"/>
      <c r="T48" s="117" t="s">
        <v>260</v>
      </c>
      <c r="U48" s="118" t="s">
        <v>260</v>
      </c>
      <c r="V48" s="118" t="s">
        <v>66</v>
      </c>
      <c r="W48" s="118" t="s">
        <v>66</v>
      </c>
      <c r="X48" s="118" t="s">
        <v>260</v>
      </c>
      <c r="Y48" s="118" t="s">
        <v>260</v>
      </c>
      <c r="Z48" s="119" t="s">
        <v>260</v>
      </c>
      <c r="AA48" s="117" t="s">
        <v>260</v>
      </c>
      <c r="AB48" s="118" t="s">
        <v>260</v>
      </c>
      <c r="AC48" s="118" t="s">
        <v>66</v>
      </c>
      <c r="AD48" s="118" t="s">
        <v>66</v>
      </c>
      <c r="AE48" s="118" t="s">
        <v>260</v>
      </c>
      <c r="AF48" s="118" t="s">
        <v>260</v>
      </c>
      <c r="AG48" s="119" t="s">
        <v>260</v>
      </c>
      <c r="AH48" s="117" t="s">
        <v>260</v>
      </c>
      <c r="AI48" s="118" t="s">
        <v>260</v>
      </c>
      <c r="AJ48" s="118" t="s">
        <v>66</v>
      </c>
      <c r="AK48" s="118" t="s">
        <v>66</v>
      </c>
      <c r="AL48" s="118" t="s">
        <v>260</v>
      </c>
      <c r="AM48" s="118" t="s">
        <v>260</v>
      </c>
      <c r="AN48" s="119" t="s">
        <v>260</v>
      </c>
      <c r="AO48" s="117" t="s">
        <v>260</v>
      </c>
      <c r="AP48" s="118" t="s">
        <v>260</v>
      </c>
      <c r="AQ48" s="118" t="s">
        <v>66</v>
      </c>
      <c r="AR48" s="118" t="s">
        <v>66</v>
      </c>
      <c r="AS48" s="118" t="s">
        <v>260</v>
      </c>
      <c r="AT48" s="118" t="s">
        <v>260</v>
      </c>
      <c r="AU48" s="119" t="s">
        <v>260</v>
      </c>
      <c r="AV48" s="117"/>
      <c r="AW48" s="118"/>
      <c r="AX48" s="119"/>
      <c r="AY48" s="165">
        <f t="shared" ref="AY48" si="18">IF($BD$3="計画",SUM(T49:AU49),IF($BD$3="実績",SUM(T49:AX49),""))</f>
        <v>160.00000000000003</v>
      </c>
      <c r="AZ48" s="166"/>
      <c r="BA48" s="167">
        <f>IF($BD$3="計画",AY48/4,IF($BD$3="実績",AY48/($BB$7/7),""))</f>
        <v>40.000000000000007</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91">
        <f>IF(T48="","",VLOOKUP(T48,'【記載例】シフト記号表（勤務時間帯）'!$C$4:$K$35,9,FALSE))</f>
        <v>8.0000000000000018</v>
      </c>
      <c r="U49" s="92">
        <f>IF(U48="","",VLOOKUP(U48,'【記載例】シフト記号表（勤務時間帯）'!$C$4:$K$35,9,FALSE))</f>
        <v>8.0000000000000018</v>
      </c>
      <c r="V49" s="92" t="str">
        <f>IF(V48="","",VLOOKUP(V48,'【記載例】シフト記号表（勤務時間帯）'!$C$4:$K$35,9,FALSE))</f>
        <v>-</v>
      </c>
      <c r="W49" s="92" t="str">
        <f>IF(W48="","",VLOOKUP(W48,'【記載例】シフト記号表（勤務時間帯）'!$C$4:$K$35,9,FALSE))</f>
        <v>-</v>
      </c>
      <c r="X49" s="92">
        <f>IF(X48="","",VLOOKUP(X48,'【記載例】シフト記号表（勤務時間帯）'!$C$4:$K$35,9,FALSE))</f>
        <v>8.0000000000000018</v>
      </c>
      <c r="Y49" s="92">
        <f>IF(Y48="","",VLOOKUP(Y48,'【記載例】シフト記号表（勤務時間帯）'!$C$4:$K$35,9,FALSE))</f>
        <v>8.0000000000000018</v>
      </c>
      <c r="Z49" s="93">
        <f>IF(Z48="","",VLOOKUP(Z48,'【記載例】シフト記号表（勤務時間帯）'!$C$4:$K$35,9,FALSE))</f>
        <v>8.0000000000000018</v>
      </c>
      <c r="AA49" s="91">
        <f>IF(AA48="","",VLOOKUP(AA48,'【記載例】シフト記号表（勤務時間帯）'!$C$4:$K$35,9,FALSE))</f>
        <v>8.0000000000000018</v>
      </c>
      <c r="AB49" s="92">
        <f>IF(AB48="","",VLOOKUP(AB48,'【記載例】シフト記号表（勤務時間帯）'!$C$4:$K$35,9,FALSE))</f>
        <v>8.0000000000000018</v>
      </c>
      <c r="AC49" s="92" t="str">
        <f>IF(AC48="","",VLOOKUP(AC48,'【記載例】シフト記号表（勤務時間帯）'!$C$4:$K$35,9,FALSE))</f>
        <v>-</v>
      </c>
      <c r="AD49" s="92" t="str">
        <f>IF(AD48="","",VLOOKUP(AD48,'【記載例】シフト記号表（勤務時間帯）'!$C$4:$K$35,9,FALSE))</f>
        <v>-</v>
      </c>
      <c r="AE49" s="92">
        <f>IF(AE48="","",VLOOKUP(AE48,'【記載例】シフト記号表（勤務時間帯）'!$C$4:$K$35,9,FALSE))</f>
        <v>8.0000000000000018</v>
      </c>
      <c r="AF49" s="92">
        <f>IF(AF48="","",VLOOKUP(AF48,'【記載例】シフト記号表（勤務時間帯）'!$C$4:$K$35,9,FALSE))</f>
        <v>8.0000000000000018</v>
      </c>
      <c r="AG49" s="93">
        <f>IF(AG48="","",VLOOKUP(AG48,'【記載例】シフト記号表（勤務時間帯）'!$C$4:$K$35,9,FALSE))</f>
        <v>8.0000000000000018</v>
      </c>
      <c r="AH49" s="91">
        <f>IF(AH48="","",VLOOKUP(AH48,'【記載例】シフト記号表（勤務時間帯）'!$C$4:$K$35,9,FALSE))</f>
        <v>8.0000000000000018</v>
      </c>
      <c r="AI49" s="92">
        <f>IF(AI48="","",VLOOKUP(AI48,'【記載例】シフト記号表（勤務時間帯）'!$C$4:$K$35,9,FALSE))</f>
        <v>8.0000000000000018</v>
      </c>
      <c r="AJ49" s="92" t="str">
        <f>IF(AJ48="","",VLOOKUP(AJ48,'【記載例】シフト記号表（勤務時間帯）'!$C$4:$K$35,9,FALSE))</f>
        <v>-</v>
      </c>
      <c r="AK49" s="92" t="str">
        <f>IF(AK48="","",VLOOKUP(AK48,'【記載例】シフト記号表（勤務時間帯）'!$C$4:$K$35,9,FALSE))</f>
        <v>-</v>
      </c>
      <c r="AL49" s="92">
        <f>IF(AL48="","",VLOOKUP(AL48,'【記載例】シフト記号表（勤務時間帯）'!$C$4:$K$35,9,FALSE))</f>
        <v>8.0000000000000018</v>
      </c>
      <c r="AM49" s="92">
        <f>IF(AM48="","",VLOOKUP(AM48,'【記載例】シフト記号表（勤務時間帯）'!$C$4:$K$35,9,FALSE))</f>
        <v>8.0000000000000018</v>
      </c>
      <c r="AN49" s="93">
        <f>IF(AN48="","",VLOOKUP(AN48,'【記載例】シフト記号表（勤務時間帯）'!$C$4:$K$35,9,FALSE))</f>
        <v>8.0000000000000018</v>
      </c>
      <c r="AO49" s="91">
        <f>IF(AO48="","",VLOOKUP(AO48,'【記載例】シフト記号表（勤務時間帯）'!$C$4:$K$35,9,FALSE))</f>
        <v>8.0000000000000018</v>
      </c>
      <c r="AP49" s="92">
        <f>IF(AP48="","",VLOOKUP(AP48,'【記載例】シフト記号表（勤務時間帯）'!$C$4:$K$35,9,FALSE))</f>
        <v>8.0000000000000018</v>
      </c>
      <c r="AQ49" s="92" t="str">
        <f>IF(AQ48="","",VLOOKUP(AQ48,'【記載例】シフト記号表（勤務時間帯）'!$C$4:$K$35,9,FALSE))</f>
        <v>-</v>
      </c>
      <c r="AR49" s="92" t="str">
        <f>IF(AR48="","",VLOOKUP(AR48,'【記載例】シフト記号表（勤務時間帯）'!$C$4:$K$35,9,FALSE))</f>
        <v>-</v>
      </c>
      <c r="AS49" s="92">
        <f>IF(AS48="","",VLOOKUP(AS48,'【記載例】シフト記号表（勤務時間帯）'!$C$4:$K$35,9,FALSE))</f>
        <v>8.0000000000000018</v>
      </c>
      <c r="AT49" s="92">
        <f>IF(AT48="","",VLOOKUP(AT48,'【記載例】シフト記号表（勤務時間帯）'!$C$4:$K$35,9,FALSE))</f>
        <v>8.0000000000000018</v>
      </c>
      <c r="AU49" s="93">
        <f>IF(AU48="","",VLOOKUP(AU48,'【記載例】シフト記号表（勤務時間帯）'!$C$4:$K$35,9,FALSE))</f>
        <v>8.0000000000000018</v>
      </c>
      <c r="AV49" s="91" t="str">
        <f>IF(AV48="","",VLOOKUP(AV48,'【記載例】シフト記号表（勤務時間帯）'!$C$4:$K$35,9,FALSE))</f>
        <v/>
      </c>
      <c r="AW49" s="92" t="str">
        <f>IF(AW48="","",VLOOKUP(AW48,'【記載例】シフト記号表（勤務時間帯）'!$C$4:$K$35,9,FALSE))</f>
        <v/>
      </c>
      <c r="AX49" s="93" t="str">
        <f>IF(AX48="","",VLOOKUP(AX48,'【記載例】シフト記号表（勤務時間帯）'!$C$4:$K$35,9,FALSE))</f>
        <v/>
      </c>
      <c r="AY49" s="165"/>
      <c r="AZ49" s="166"/>
      <c r="BA49" s="167"/>
      <c r="BB49" s="168"/>
      <c r="BC49" s="172"/>
      <c r="BD49" s="173"/>
      <c r="BE49" s="173"/>
      <c r="BF49" s="173"/>
      <c r="BG49" s="173"/>
      <c r="BH49" s="174"/>
    </row>
    <row r="50" spans="2:60" ht="20.25" customHeight="1" x14ac:dyDescent="0.4">
      <c r="B50" s="143">
        <f>B48+1</f>
        <v>18</v>
      </c>
      <c r="C50" s="145" t="s">
        <v>201</v>
      </c>
      <c r="D50" s="146"/>
      <c r="E50" s="147"/>
      <c r="F50" s="149" t="s">
        <v>119</v>
      </c>
      <c r="G50" s="147"/>
      <c r="H50" s="152" t="s">
        <v>121</v>
      </c>
      <c r="I50" s="153"/>
      <c r="J50" s="153"/>
      <c r="K50" s="153"/>
      <c r="L50" s="154"/>
      <c r="M50" s="156" t="s">
        <v>177</v>
      </c>
      <c r="N50" s="157"/>
      <c r="O50" s="157"/>
      <c r="P50" s="158"/>
      <c r="Q50" s="162" t="s">
        <v>56</v>
      </c>
      <c r="R50" s="163"/>
      <c r="S50" s="164"/>
      <c r="T50" s="117" t="s">
        <v>261</v>
      </c>
      <c r="U50" s="118" t="s">
        <v>261</v>
      </c>
      <c r="V50" s="118" t="s">
        <v>66</v>
      </c>
      <c r="W50" s="118" t="s">
        <v>66</v>
      </c>
      <c r="X50" s="118" t="s">
        <v>261</v>
      </c>
      <c r="Y50" s="118" t="s">
        <v>261</v>
      </c>
      <c r="Z50" s="119" t="s">
        <v>261</v>
      </c>
      <c r="AA50" s="117" t="s">
        <v>261</v>
      </c>
      <c r="AB50" s="118" t="s">
        <v>261</v>
      </c>
      <c r="AC50" s="118" t="s">
        <v>66</v>
      </c>
      <c r="AD50" s="118" t="s">
        <v>66</v>
      </c>
      <c r="AE50" s="118" t="s">
        <v>261</v>
      </c>
      <c r="AF50" s="118" t="s">
        <v>261</v>
      </c>
      <c r="AG50" s="119" t="s">
        <v>261</v>
      </c>
      <c r="AH50" s="117" t="s">
        <v>261</v>
      </c>
      <c r="AI50" s="118" t="s">
        <v>261</v>
      </c>
      <c r="AJ50" s="118" t="s">
        <v>66</v>
      </c>
      <c r="AK50" s="118" t="s">
        <v>66</v>
      </c>
      <c r="AL50" s="118" t="s">
        <v>261</v>
      </c>
      <c r="AM50" s="118" t="s">
        <v>261</v>
      </c>
      <c r="AN50" s="119" t="s">
        <v>261</v>
      </c>
      <c r="AO50" s="117" t="s">
        <v>261</v>
      </c>
      <c r="AP50" s="118" t="s">
        <v>261</v>
      </c>
      <c r="AQ50" s="118" t="s">
        <v>66</v>
      </c>
      <c r="AR50" s="118" t="s">
        <v>66</v>
      </c>
      <c r="AS50" s="118" t="s">
        <v>261</v>
      </c>
      <c r="AT50" s="118" t="s">
        <v>261</v>
      </c>
      <c r="AU50" s="119" t="s">
        <v>261</v>
      </c>
      <c r="AV50" s="117"/>
      <c r="AW50" s="118"/>
      <c r="AX50" s="119"/>
      <c r="AY50" s="165">
        <f t="shared" ref="AY50" si="19">IF($BD$3="計画",SUM(T51:AU51),IF($BD$3="実績",SUM(T51:AX51),""))</f>
        <v>160</v>
      </c>
      <c r="AZ50" s="166"/>
      <c r="BA50" s="167">
        <f>IF($BD$3="計画",AY50/4,IF($BD$3="実績",AY50/($BB$7/7),""))</f>
        <v>40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91">
        <f>IF(T50="","",VLOOKUP(T50,'【記載例】シフト記号表（勤務時間帯）'!$C$4:$K$35,9,FALSE))</f>
        <v>8</v>
      </c>
      <c r="U51" s="92">
        <f>IF(U50="","",VLOOKUP(U50,'【記載例】シフト記号表（勤務時間帯）'!$C$4:$K$35,9,FALSE))</f>
        <v>8</v>
      </c>
      <c r="V51" s="92" t="str">
        <f>IF(V50="","",VLOOKUP(V50,'【記載例】シフト記号表（勤務時間帯）'!$C$4:$K$35,9,FALSE))</f>
        <v>-</v>
      </c>
      <c r="W51" s="92" t="str">
        <f>IF(W50="","",VLOOKUP(W50,'【記載例】シフト記号表（勤務時間帯）'!$C$4:$K$35,9,FALSE))</f>
        <v>-</v>
      </c>
      <c r="X51" s="92">
        <f>IF(X50="","",VLOOKUP(X50,'【記載例】シフト記号表（勤務時間帯）'!$C$4:$K$35,9,FALSE))</f>
        <v>8</v>
      </c>
      <c r="Y51" s="92">
        <f>IF(Y50="","",VLOOKUP(Y50,'【記載例】シフト記号表（勤務時間帯）'!$C$4:$K$35,9,FALSE))</f>
        <v>8</v>
      </c>
      <c r="Z51" s="93">
        <f>IF(Z50="","",VLOOKUP(Z50,'【記載例】シフト記号表（勤務時間帯）'!$C$4:$K$35,9,FALSE))</f>
        <v>8</v>
      </c>
      <c r="AA51" s="91">
        <f>IF(AA50="","",VLOOKUP(AA50,'【記載例】シフト記号表（勤務時間帯）'!$C$4:$K$35,9,FALSE))</f>
        <v>8</v>
      </c>
      <c r="AB51" s="92">
        <f>IF(AB50="","",VLOOKUP(AB50,'【記載例】シフト記号表（勤務時間帯）'!$C$4:$K$35,9,FALSE))</f>
        <v>8</v>
      </c>
      <c r="AC51" s="92" t="str">
        <f>IF(AC50="","",VLOOKUP(AC50,'【記載例】シフト記号表（勤務時間帯）'!$C$4:$K$35,9,FALSE))</f>
        <v>-</v>
      </c>
      <c r="AD51" s="92" t="str">
        <f>IF(AD50="","",VLOOKUP(AD50,'【記載例】シフト記号表（勤務時間帯）'!$C$4:$K$35,9,FALSE))</f>
        <v>-</v>
      </c>
      <c r="AE51" s="92">
        <f>IF(AE50="","",VLOOKUP(AE50,'【記載例】シフト記号表（勤務時間帯）'!$C$4:$K$35,9,FALSE))</f>
        <v>8</v>
      </c>
      <c r="AF51" s="92">
        <f>IF(AF50="","",VLOOKUP(AF50,'【記載例】シフト記号表（勤務時間帯）'!$C$4:$K$35,9,FALSE))</f>
        <v>8</v>
      </c>
      <c r="AG51" s="93">
        <f>IF(AG50="","",VLOOKUP(AG50,'【記載例】シフト記号表（勤務時間帯）'!$C$4:$K$35,9,FALSE))</f>
        <v>8</v>
      </c>
      <c r="AH51" s="91">
        <f>IF(AH50="","",VLOOKUP(AH50,'【記載例】シフト記号表（勤務時間帯）'!$C$4:$K$35,9,FALSE))</f>
        <v>8</v>
      </c>
      <c r="AI51" s="92">
        <f>IF(AI50="","",VLOOKUP(AI50,'【記載例】シフト記号表（勤務時間帯）'!$C$4:$K$35,9,FALSE))</f>
        <v>8</v>
      </c>
      <c r="AJ51" s="92" t="str">
        <f>IF(AJ50="","",VLOOKUP(AJ50,'【記載例】シフト記号表（勤務時間帯）'!$C$4:$K$35,9,FALSE))</f>
        <v>-</v>
      </c>
      <c r="AK51" s="92" t="str">
        <f>IF(AK50="","",VLOOKUP(AK50,'【記載例】シフト記号表（勤務時間帯）'!$C$4:$K$35,9,FALSE))</f>
        <v>-</v>
      </c>
      <c r="AL51" s="92">
        <f>IF(AL50="","",VLOOKUP(AL50,'【記載例】シフト記号表（勤務時間帯）'!$C$4:$K$35,9,FALSE))</f>
        <v>8</v>
      </c>
      <c r="AM51" s="92">
        <f>IF(AM50="","",VLOOKUP(AM50,'【記載例】シフト記号表（勤務時間帯）'!$C$4:$K$35,9,FALSE))</f>
        <v>8</v>
      </c>
      <c r="AN51" s="93">
        <f>IF(AN50="","",VLOOKUP(AN50,'【記載例】シフト記号表（勤務時間帯）'!$C$4:$K$35,9,FALSE))</f>
        <v>8</v>
      </c>
      <c r="AO51" s="91">
        <f>IF(AO50="","",VLOOKUP(AO50,'【記載例】シフト記号表（勤務時間帯）'!$C$4:$K$35,9,FALSE))</f>
        <v>8</v>
      </c>
      <c r="AP51" s="92">
        <f>IF(AP50="","",VLOOKUP(AP50,'【記載例】シフト記号表（勤務時間帯）'!$C$4:$K$35,9,FALSE))</f>
        <v>8</v>
      </c>
      <c r="AQ51" s="92" t="str">
        <f>IF(AQ50="","",VLOOKUP(AQ50,'【記載例】シフト記号表（勤務時間帯）'!$C$4:$K$35,9,FALSE))</f>
        <v>-</v>
      </c>
      <c r="AR51" s="92" t="str">
        <f>IF(AR50="","",VLOOKUP(AR50,'【記載例】シフト記号表（勤務時間帯）'!$C$4:$K$35,9,FALSE))</f>
        <v>-</v>
      </c>
      <c r="AS51" s="92">
        <f>IF(AS50="","",VLOOKUP(AS50,'【記載例】シフト記号表（勤務時間帯）'!$C$4:$K$35,9,FALSE))</f>
        <v>8</v>
      </c>
      <c r="AT51" s="92">
        <f>IF(AT50="","",VLOOKUP(AT50,'【記載例】シフト記号表（勤務時間帯）'!$C$4:$K$35,9,FALSE))</f>
        <v>8</v>
      </c>
      <c r="AU51" s="93">
        <f>IF(AU50="","",VLOOKUP(AU50,'【記載例】シフト記号表（勤務時間帯）'!$C$4:$K$35,9,FALSE))</f>
        <v>8</v>
      </c>
      <c r="AV51" s="91" t="str">
        <f>IF(AV50="","",VLOOKUP(AV50,'【記載例】シフト記号表（勤務時間帯）'!$C$4:$K$35,9,FALSE))</f>
        <v/>
      </c>
      <c r="AW51" s="92" t="str">
        <f>IF(AW50="","",VLOOKUP(AW50,'【記載例】シフト記号表（勤務時間帯）'!$C$4:$K$35,9,FALSE))</f>
        <v/>
      </c>
      <c r="AX51" s="93" t="str">
        <f>IF(AX50="","",VLOOKUP(AX50,'【記載例】シフト記号表（勤務時間帯）'!$C$4:$K$35,9,FALSE))</f>
        <v/>
      </c>
      <c r="AY51" s="165"/>
      <c r="AZ51" s="166"/>
      <c r="BA51" s="167"/>
      <c r="BB51" s="168"/>
      <c r="BC51" s="172"/>
      <c r="BD51" s="173"/>
      <c r="BE51" s="173"/>
      <c r="BF51" s="173"/>
      <c r="BG51" s="173"/>
      <c r="BH51" s="174"/>
    </row>
    <row r="52" spans="2:60" ht="20.25" customHeight="1" x14ac:dyDescent="0.4">
      <c r="B52" s="143">
        <f>B50+1</f>
        <v>19</v>
      </c>
      <c r="C52" s="145" t="s">
        <v>201</v>
      </c>
      <c r="D52" s="146"/>
      <c r="E52" s="147"/>
      <c r="F52" s="149" t="s">
        <v>119</v>
      </c>
      <c r="G52" s="147"/>
      <c r="H52" s="152" t="s">
        <v>121</v>
      </c>
      <c r="I52" s="153"/>
      <c r="J52" s="153"/>
      <c r="K52" s="153"/>
      <c r="L52" s="154"/>
      <c r="M52" s="156" t="s">
        <v>178</v>
      </c>
      <c r="N52" s="157"/>
      <c r="O52" s="157"/>
      <c r="P52" s="158"/>
      <c r="Q52" s="162" t="s">
        <v>56</v>
      </c>
      <c r="R52" s="163"/>
      <c r="S52" s="164"/>
      <c r="T52" s="117" t="s">
        <v>259</v>
      </c>
      <c r="U52" s="118" t="s">
        <v>259</v>
      </c>
      <c r="V52" s="118" t="s">
        <v>259</v>
      </c>
      <c r="W52" s="118" t="s">
        <v>259</v>
      </c>
      <c r="X52" s="118" t="s">
        <v>66</v>
      </c>
      <c r="Y52" s="118" t="s">
        <v>66</v>
      </c>
      <c r="Z52" s="119" t="s">
        <v>259</v>
      </c>
      <c r="AA52" s="117" t="s">
        <v>259</v>
      </c>
      <c r="AB52" s="118" t="s">
        <v>259</v>
      </c>
      <c r="AC52" s="118" t="s">
        <v>259</v>
      </c>
      <c r="AD52" s="118" t="s">
        <v>259</v>
      </c>
      <c r="AE52" s="118" t="s">
        <v>66</v>
      </c>
      <c r="AF52" s="118" t="s">
        <v>66</v>
      </c>
      <c r="AG52" s="119" t="s">
        <v>259</v>
      </c>
      <c r="AH52" s="117" t="s">
        <v>259</v>
      </c>
      <c r="AI52" s="118" t="s">
        <v>259</v>
      </c>
      <c r="AJ52" s="118" t="s">
        <v>259</v>
      </c>
      <c r="AK52" s="118" t="s">
        <v>259</v>
      </c>
      <c r="AL52" s="118" t="s">
        <v>66</v>
      </c>
      <c r="AM52" s="118" t="s">
        <v>66</v>
      </c>
      <c r="AN52" s="119" t="s">
        <v>259</v>
      </c>
      <c r="AO52" s="117" t="s">
        <v>259</v>
      </c>
      <c r="AP52" s="118" t="s">
        <v>259</v>
      </c>
      <c r="AQ52" s="118" t="s">
        <v>259</v>
      </c>
      <c r="AR52" s="118" t="s">
        <v>259</v>
      </c>
      <c r="AS52" s="118" t="s">
        <v>66</v>
      </c>
      <c r="AT52" s="118" t="s">
        <v>66</v>
      </c>
      <c r="AU52" s="119" t="s">
        <v>259</v>
      </c>
      <c r="AV52" s="117"/>
      <c r="AW52" s="118"/>
      <c r="AX52" s="119"/>
      <c r="AY52" s="165">
        <f t="shared" ref="AY52" si="20">IF($BD$3="計画",SUM(T53:AU53),IF($BD$3="実績",SUM(T53:AX53),""))</f>
        <v>160</v>
      </c>
      <c r="AZ52" s="166"/>
      <c r="BA52" s="167">
        <f>IF($BD$3="計画",AY52/4,IF($BD$3="実績",AY52/($BB$7/7),""))</f>
        <v>40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91">
        <f>IF(T52="","",VLOOKUP(T52,'【記載例】シフト記号表（勤務時間帯）'!$C$4:$K$35,9,FALSE))</f>
        <v>8</v>
      </c>
      <c r="U53" s="92">
        <f>IF(U52="","",VLOOKUP(U52,'【記載例】シフト記号表（勤務時間帯）'!$C$4:$K$35,9,FALSE))</f>
        <v>8</v>
      </c>
      <c r="V53" s="92">
        <f>IF(V52="","",VLOOKUP(V52,'【記載例】シフト記号表（勤務時間帯）'!$C$4:$K$35,9,FALSE))</f>
        <v>8</v>
      </c>
      <c r="W53" s="92">
        <f>IF(W52="","",VLOOKUP(W52,'【記載例】シフト記号表（勤務時間帯）'!$C$4:$K$35,9,FALSE))</f>
        <v>8</v>
      </c>
      <c r="X53" s="92" t="str">
        <f>IF(X52="","",VLOOKUP(X52,'【記載例】シフト記号表（勤務時間帯）'!$C$4:$K$35,9,FALSE))</f>
        <v>-</v>
      </c>
      <c r="Y53" s="92" t="str">
        <f>IF(Y52="","",VLOOKUP(Y52,'【記載例】シフト記号表（勤務時間帯）'!$C$4:$K$35,9,FALSE))</f>
        <v>-</v>
      </c>
      <c r="Z53" s="93">
        <f>IF(Z52="","",VLOOKUP(Z52,'【記載例】シフト記号表（勤務時間帯）'!$C$4:$K$35,9,FALSE))</f>
        <v>8</v>
      </c>
      <c r="AA53" s="91">
        <f>IF(AA52="","",VLOOKUP(AA52,'【記載例】シフト記号表（勤務時間帯）'!$C$4:$K$35,9,FALSE))</f>
        <v>8</v>
      </c>
      <c r="AB53" s="92">
        <f>IF(AB52="","",VLOOKUP(AB52,'【記載例】シフト記号表（勤務時間帯）'!$C$4:$K$35,9,FALSE))</f>
        <v>8</v>
      </c>
      <c r="AC53" s="92">
        <f>IF(AC52="","",VLOOKUP(AC52,'【記載例】シフト記号表（勤務時間帯）'!$C$4:$K$35,9,FALSE))</f>
        <v>8</v>
      </c>
      <c r="AD53" s="92">
        <f>IF(AD52="","",VLOOKUP(AD52,'【記載例】シフト記号表（勤務時間帯）'!$C$4:$K$35,9,FALSE))</f>
        <v>8</v>
      </c>
      <c r="AE53" s="92" t="str">
        <f>IF(AE52="","",VLOOKUP(AE52,'【記載例】シフト記号表（勤務時間帯）'!$C$4:$K$35,9,FALSE))</f>
        <v>-</v>
      </c>
      <c r="AF53" s="92" t="str">
        <f>IF(AF52="","",VLOOKUP(AF52,'【記載例】シフト記号表（勤務時間帯）'!$C$4:$K$35,9,FALSE))</f>
        <v>-</v>
      </c>
      <c r="AG53" s="93">
        <f>IF(AG52="","",VLOOKUP(AG52,'【記載例】シフト記号表（勤務時間帯）'!$C$4:$K$35,9,FALSE))</f>
        <v>8</v>
      </c>
      <c r="AH53" s="91">
        <f>IF(AH52="","",VLOOKUP(AH52,'【記載例】シフト記号表（勤務時間帯）'!$C$4:$K$35,9,FALSE))</f>
        <v>8</v>
      </c>
      <c r="AI53" s="92">
        <f>IF(AI52="","",VLOOKUP(AI52,'【記載例】シフト記号表（勤務時間帯）'!$C$4:$K$35,9,FALSE))</f>
        <v>8</v>
      </c>
      <c r="AJ53" s="92">
        <f>IF(AJ52="","",VLOOKUP(AJ52,'【記載例】シフト記号表（勤務時間帯）'!$C$4:$K$35,9,FALSE))</f>
        <v>8</v>
      </c>
      <c r="AK53" s="92">
        <f>IF(AK52="","",VLOOKUP(AK52,'【記載例】シフト記号表（勤務時間帯）'!$C$4:$K$35,9,FALSE))</f>
        <v>8</v>
      </c>
      <c r="AL53" s="92" t="str">
        <f>IF(AL52="","",VLOOKUP(AL52,'【記載例】シフト記号表（勤務時間帯）'!$C$4:$K$35,9,FALSE))</f>
        <v>-</v>
      </c>
      <c r="AM53" s="92" t="str">
        <f>IF(AM52="","",VLOOKUP(AM52,'【記載例】シフト記号表（勤務時間帯）'!$C$4:$K$35,9,FALSE))</f>
        <v>-</v>
      </c>
      <c r="AN53" s="93">
        <f>IF(AN52="","",VLOOKUP(AN52,'【記載例】シフト記号表（勤務時間帯）'!$C$4:$K$35,9,FALSE))</f>
        <v>8</v>
      </c>
      <c r="AO53" s="91">
        <f>IF(AO52="","",VLOOKUP(AO52,'【記載例】シフト記号表（勤務時間帯）'!$C$4:$K$35,9,FALSE))</f>
        <v>8</v>
      </c>
      <c r="AP53" s="92">
        <f>IF(AP52="","",VLOOKUP(AP52,'【記載例】シフト記号表（勤務時間帯）'!$C$4:$K$35,9,FALSE))</f>
        <v>8</v>
      </c>
      <c r="AQ53" s="92">
        <f>IF(AQ52="","",VLOOKUP(AQ52,'【記載例】シフト記号表（勤務時間帯）'!$C$4:$K$35,9,FALSE))</f>
        <v>8</v>
      </c>
      <c r="AR53" s="92">
        <f>IF(AR52="","",VLOOKUP(AR52,'【記載例】シフト記号表（勤務時間帯）'!$C$4:$K$35,9,FALSE))</f>
        <v>8</v>
      </c>
      <c r="AS53" s="92" t="str">
        <f>IF(AS52="","",VLOOKUP(AS52,'【記載例】シフト記号表（勤務時間帯）'!$C$4:$K$35,9,FALSE))</f>
        <v>-</v>
      </c>
      <c r="AT53" s="92" t="str">
        <f>IF(AT52="","",VLOOKUP(AT52,'【記載例】シフト記号表（勤務時間帯）'!$C$4:$K$35,9,FALSE))</f>
        <v>-</v>
      </c>
      <c r="AU53" s="93">
        <f>IF(AU52="","",VLOOKUP(AU52,'【記載例】シフト記号表（勤務時間帯）'!$C$4:$K$35,9,FALSE))</f>
        <v>8</v>
      </c>
      <c r="AV53" s="91" t="str">
        <f>IF(AV52="","",VLOOKUP(AV52,'【記載例】シフト記号表（勤務時間帯）'!$C$4:$K$35,9,FALSE))</f>
        <v/>
      </c>
      <c r="AW53" s="92" t="str">
        <f>IF(AW52="","",VLOOKUP(AW52,'【記載例】シフト記号表（勤務時間帯）'!$C$4:$K$35,9,FALSE))</f>
        <v/>
      </c>
      <c r="AX53" s="93" t="str">
        <f>IF(AX52="","",VLOOKUP(AX52,'【記載例】シフト記号表（勤務時間帯）'!$C$4:$K$35,9,FALSE))</f>
        <v/>
      </c>
      <c r="AY53" s="165"/>
      <c r="AZ53" s="166"/>
      <c r="BA53" s="167"/>
      <c r="BB53" s="168"/>
      <c r="BC53" s="172"/>
      <c r="BD53" s="173"/>
      <c r="BE53" s="173"/>
      <c r="BF53" s="173"/>
      <c r="BG53" s="173"/>
      <c r="BH53" s="174"/>
    </row>
    <row r="54" spans="2:60" ht="20.25" customHeight="1" x14ac:dyDescent="0.4">
      <c r="B54" s="143">
        <f>B52+1</f>
        <v>20</v>
      </c>
      <c r="C54" s="145" t="s">
        <v>201</v>
      </c>
      <c r="D54" s="146"/>
      <c r="E54" s="147"/>
      <c r="F54" s="149" t="s">
        <v>119</v>
      </c>
      <c r="G54" s="147"/>
      <c r="H54" s="152" t="s">
        <v>3</v>
      </c>
      <c r="I54" s="153"/>
      <c r="J54" s="153"/>
      <c r="K54" s="153"/>
      <c r="L54" s="154"/>
      <c r="M54" s="156" t="s">
        <v>179</v>
      </c>
      <c r="N54" s="157"/>
      <c r="O54" s="157"/>
      <c r="P54" s="158"/>
      <c r="Q54" s="162" t="s">
        <v>56</v>
      </c>
      <c r="R54" s="163"/>
      <c r="S54" s="164"/>
      <c r="T54" s="117" t="s">
        <v>260</v>
      </c>
      <c r="U54" s="118" t="s">
        <v>260</v>
      </c>
      <c r="V54" s="118" t="s">
        <v>260</v>
      </c>
      <c r="W54" s="118" t="s">
        <v>260</v>
      </c>
      <c r="X54" s="118" t="s">
        <v>66</v>
      </c>
      <c r="Y54" s="118" t="s">
        <v>66</v>
      </c>
      <c r="Z54" s="119" t="s">
        <v>260</v>
      </c>
      <c r="AA54" s="117" t="s">
        <v>260</v>
      </c>
      <c r="AB54" s="118" t="s">
        <v>260</v>
      </c>
      <c r="AC54" s="118" t="s">
        <v>260</v>
      </c>
      <c r="AD54" s="118" t="s">
        <v>260</v>
      </c>
      <c r="AE54" s="118" t="s">
        <v>66</v>
      </c>
      <c r="AF54" s="118" t="s">
        <v>66</v>
      </c>
      <c r="AG54" s="119" t="s">
        <v>260</v>
      </c>
      <c r="AH54" s="117" t="s">
        <v>260</v>
      </c>
      <c r="AI54" s="118" t="s">
        <v>260</v>
      </c>
      <c r="AJ54" s="118" t="s">
        <v>260</v>
      </c>
      <c r="AK54" s="118" t="s">
        <v>260</v>
      </c>
      <c r="AL54" s="118" t="s">
        <v>66</v>
      </c>
      <c r="AM54" s="118" t="s">
        <v>66</v>
      </c>
      <c r="AN54" s="119" t="s">
        <v>260</v>
      </c>
      <c r="AO54" s="117" t="s">
        <v>260</v>
      </c>
      <c r="AP54" s="118" t="s">
        <v>260</v>
      </c>
      <c r="AQ54" s="118" t="s">
        <v>260</v>
      </c>
      <c r="AR54" s="118" t="s">
        <v>260</v>
      </c>
      <c r="AS54" s="118" t="s">
        <v>66</v>
      </c>
      <c r="AT54" s="118" t="s">
        <v>66</v>
      </c>
      <c r="AU54" s="119" t="s">
        <v>260</v>
      </c>
      <c r="AV54" s="117"/>
      <c r="AW54" s="118"/>
      <c r="AX54" s="119"/>
      <c r="AY54" s="165">
        <f t="shared" ref="AY54" si="21">IF($BD$3="計画",SUM(T55:AU55),IF($BD$3="実績",SUM(T55:AX55),""))</f>
        <v>160.00000000000003</v>
      </c>
      <c r="AZ54" s="166"/>
      <c r="BA54" s="167">
        <f>IF($BD$3="計画",AY54/4,IF($BD$3="実績",AY54/($BB$7/7),""))</f>
        <v>40.000000000000007</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91">
        <f>IF(T54="","",VLOOKUP(T54,'【記載例】シフト記号表（勤務時間帯）'!$C$4:$K$35,9,FALSE))</f>
        <v>8.0000000000000018</v>
      </c>
      <c r="U55" s="92">
        <f>IF(U54="","",VLOOKUP(U54,'【記載例】シフト記号表（勤務時間帯）'!$C$4:$K$35,9,FALSE))</f>
        <v>8.0000000000000018</v>
      </c>
      <c r="V55" s="92">
        <f>IF(V54="","",VLOOKUP(V54,'【記載例】シフト記号表（勤務時間帯）'!$C$4:$K$35,9,FALSE))</f>
        <v>8.0000000000000018</v>
      </c>
      <c r="W55" s="92">
        <f>IF(W54="","",VLOOKUP(W54,'【記載例】シフト記号表（勤務時間帯）'!$C$4:$K$35,9,FALSE))</f>
        <v>8.0000000000000018</v>
      </c>
      <c r="X55" s="92" t="str">
        <f>IF(X54="","",VLOOKUP(X54,'【記載例】シフト記号表（勤務時間帯）'!$C$4:$K$35,9,FALSE))</f>
        <v>-</v>
      </c>
      <c r="Y55" s="92" t="str">
        <f>IF(Y54="","",VLOOKUP(Y54,'【記載例】シフト記号表（勤務時間帯）'!$C$4:$K$35,9,FALSE))</f>
        <v>-</v>
      </c>
      <c r="Z55" s="93">
        <f>IF(Z54="","",VLOOKUP(Z54,'【記載例】シフト記号表（勤務時間帯）'!$C$4:$K$35,9,FALSE))</f>
        <v>8.0000000000000018</v>
      </c>
      <c r="AA55" s="91">
        <f>IF(AA54="","",VLOOKUP(AA54,'【記載例】シフト記号表（勤務時間帯）'!$C$4:$K$35,9,FALSE))</f>
        <v>8.0000000000000018</v>
      </c>
      <c r="AB55" s="92">
        <f>IF(AB54="","",VLOOKUP(AB54,'【記載例】シフト記号表（勤務時間帯）'!$C$4:$K$35,9,FALSE))</f>
        <v>8.0000000000000018</v>
      </c>
      <c r="AC55" s="92">
        <f>IF(AC54="","",VLOOKUP(AC54,'【記載例】シフト記号表（勤務時間帯）'!$C$4:$K$35,9,FALSE))</f>
        <v>8.0000000000000018</v>
      </c>
      <c r="AD55" s="92">
        <f>IF(AD54="","",VLOOKUP(AD54,'【記載例】シフト記号表（勤務時間帯）'!$C$4:$K$35,9,FALSE))</f>
        <v>8.0000000000000018</v>
      </c>
      <c r="AE55" s="92" t="str">
        <f>IF(AE54="","",VLOOKUP(AE54,'【記載例】シフト記号表（勤務時間帯）'!$C$4:$K$35,9,FALSE))</f>
        <v>-</v>
      </c>
      <c r="AF55" s="92" t="str">
        <f>IF(AF54="","",VLOOKUP(AF54,'【記載例】シフト記号表（勤務時間帯）'!$C$4:$K$35,9,FALSE))</f>
        <v>-</v>
      </c>
      <c r="AG55" s="93">
        <f>IF(AG54="","",VLOOKUP(AG54,'【記載例】シフト記号表（勤務時間帯）'!$C$4:$K$35,9,FALSE))</f>
        <v>8.0000000000000018</v>
      </c>
      <c r="AH55" s="91">
        <f>IF(AH54="","",VLOOKUP(AH54,'【記載例】シフト記号表（勤務時間帯）'!$C$4:$K$35,9,FALSE))</f>
        <v>8.0000000000000018</v>
      </c>
      <c r="AI55" s="92">
        <f>IF(AI54="","",VLOOKUP(AI54,'【記載例】シフト記号表（勤務時間帯）'!$C$4:$K$35,9,FALSE))</f>
        <v>8.0000000000000018</v>
      </c>
      <c r="AJ55" s="92">
        <f>IF(AJ54="","",VLOOKUP(AJ54,'【記載例】シフト記号表（勤務時間帯）'!$C$4:$K$35,9,FALSE))</f>
        <v>8.0000000000000018</v>
      </c>
      <c r="AK55" s="92">
        <f>IF(AK54="","",VLOOKUP(AK54,'【記載例】シフト記号表（勤務時間帯）'!$C$4:$K$35,9,FALSE))</f>
        <v>8.0000000000000018</v>
      </c>
      <c r="AL55" s="92" t="str">
        <f>IF(AL54="","",VLOOKUP(AL54,'【記載例】シフト記号表（勤務時間帯）'!$C$4:$K$35,9,FALSE))</f>
        <v>-</v>
      </c>
      <c r="AM55" s="92" t="str">
        <f>IF(AM54="","",VLOOKUP(AM54,'【記載例】シフト記号表（勤務時間帯）'!$C$4:$K$35,9,FALSE))</f>
        <v>-</v>
      </c>
      <c r="AN55" s="93">
        <f>IF(AN54="","",VLOOKUP(AN54,'【記載例】シフト記号表（勤務時間帯）'!$C$4:$K$35,9,FALSE))</f>
        <v>8.0000000000000018</v>
      </c>
      <c r="AO55" s="91">
        <f>IF(AO54="","",VLOOKUP(AO54,'【記載例】シフト記号表（勤務時間帯）'!$C$4:$K$35,9,FALSE))</f>
        <v>8.0000000000000018</v>
      </c>
      <c r="AP55" s="92">
        <f>IF(AP54="","",VLOOKUP(AP54,'【記載例】シフト記号表（勤務時間帯）'!$C$4:$K$35,9,FALSE))</f>
        <v>8.0000000000000018</v>
      </c>
      <c r="AQ55" s="92">
        <f>IF(AQ54="","",VLOOKUP(AQ54,'【記載例】シフト記号表（勤務時間帯）'!$C$4:$K$35,9,FALSE))</f>
        <v>8.0000000000000018</v>
      </c>
      <c r="AR55" s="92">
        <f>IF(AR54="","",VLOOKUP(AR54,'【記載例】シフト記号表（勤務時間帯）'!$C$4:$K$35,9,FALSE))</f>
        <v>8.0000000000000018</v>
      </c>
      <c r="AS55" s="92" t="str">
        <f>IF(AS54="","",VLOOKUP(AS54,'【記載例】シフト記号表（勤務時間帯）'!$C$4:$K$35,9,FALSE))</f>
        <v>-</v>
      </c>
      <c r="AT55" s="92" t="str">
        <f>IF(AT54="","",VLOOKUP(AT54,'【記載例】シフト記号表（勤務時間帯）'!$C$4:$K$35,9,FALSE))</f>
        <v>-</v>
      </c>
      <c r="AU55" s="93">
        <f>IF(AU54="","",VLOOKUP(AU54,'【記載例】シフト記号表（勤務時間帯）'!$C$4:$K$35,9,FALSE))</f>
        <v>8.0000000000000018</v>
      </c>
      <c r="AV55" s="91" t="str">
        <f>IF(AV54="","",VLOOKUP(AV54,'【記載例】シフト記号表（勤務時間帯）'!$C$4:$K$35,9,FALSE))</f>
        <v/>
      </c>
      <c r="AW55" s="92" t="str">
        <f>IF(AW54="","",VLOOKUP(AW54,'【記載例】シフト記号表（勤務時間帯）'!$C$4:$K$35,9,FALSE))</f>
        <v/>
      </c>
      <c r="AX55" s="93" t="str">
        <f>IF(AX54="","",VLOOKUP(AX54,'【記載例】シフト記号表（勤務時間帯）'!$C$4:$K$35,9,FALSE))</f>
        <v/>
      </c>
      <c r="AY55" s="165"/>
      <c r="AZ55" s="166"/>
      <c r="BA55" s="167"/>
      <c r="BB55" s="168"/>
      <c r="BC55" s="172"/>
      <c r="BD55" s="173"/>
      <c r="BE55" s="173"/>
      <c r="BF55" s="173"/>
      <c r="BG55" s="173"/>
      <c r="BH55" s="174"/>
    </row>
    <row r="56" spans="2:60" ht="20.25" customHeight="1" x14ac:dyDescent="0.4">
      <c r="B56" s="143">
        <f>B54+1</f>
        <v>21</v>
      </c>
      <c r="C56" s="145" t="s">
        <v>201</v>
      </c>
      <c r="D56" s="146"/>
      <c r="E56" s="147"/>
      <c r="F56" s="149" t="s">
        <v>119</v>
      </c>
      <c r="G56" s="147"/>
      <c r="H56" s="152" t="s">
        <v>121</v>
      </c>
      <c r="I56" s="153"/>
      <c r="J56" s="153"/>
      <c r="K56" s="153"/>
      <c r="L56" s="154"/>
      <c r="M56" s="156" t="s">
        <v>180</v>
      </c>
      <c r="N56" s="157"/>
      <c r="O56" s="157"/>
      <c r="P56" s="158"/>
      <c r="Q56" s="162" t="s">
        <v>56</v>
      </c>
      <c r="R56" s="163"/>
      <c r="S56" s="164"/>
      <c r="T56" s="117" t="s">
        <v>261</v>
      </c>
      <c r="U56" s="118" t="s">
        <v>261</v>
      </c>
      <c r="V56" s="118" t="s">
        <v>261</v>
      </c>
      <c r="W56" s="118" t="s">
        <v>261</v>
      </c>
      <c r="X56" s="118" t="s">
        <v>66</v>
      </c>
      <c r="Y56" s="118" t="s">
        <v>66</v>
      </c>
      <c r="Z56" s="119" t="s">
        <v>261</v>
      </c>
      <c r="AA56" s="117" t="s">
        <v>261</v>
      </c>
      <c r="AB56" s="118" t="s">
        <v>261</v>
      </c>
      <c r="AC56" s="118" t="s">
        <v>261</v>
      </c>
      <c r="AD56" s="118" t="s">
        <v>261</v>
      </c>
      <c r="AE56" s="118" t="s">
        <v>66</v>
      </c>
      <c r="AF56" s="118" t="s">
        <v>66</v>
      </c>
      <c r="AG56" s="119" t="s">
        <v>261</v>
      </c>
      <c r="AH56" s="117" t="s">
        <v>261</v>
      </c>
      <c r="AI56" s="118" t="s">
        <v>261</v>
      </c>
      <c r="AJ56" s="118" t="s">
        <v>261</v>
      </c>
      <c r="AK56" s="118" t="s">
        <v>261</v>
      </c>
      <c r="AL56" s="118" t="s">
        <v>66</v>
      </c>
      <c r="AM56" s="118" t="s">
        <v>66</v>
      </c>
      <c r="AN56" s="119" t="s">
        <v>261</v>
      </c>
      <c r="AO56" s="117" t="s">
        <v>261</v>
      </c>
      <c r="AP56" s="118" t="s">
        <v>261</v>
      </c>
      <c r="AQ56" s="118" t="s">
        <v>261</v>
      </c>
      <c r="AR56" s="118" t="s">
        <v>261</v>
      </c>
      <c r="AS56" s="118" t="s">
        <v>66</v>
      </c>
      <c r="AT56" s="118" t="s">
        <v>66</v>
      </c>
      <c r="AU56" s="119" t="s">
        <v>261</v>
      </c>
      <c r="AV56" s="117"/>
      <c r="AW56" s="118"/>
      <c r="AX56" s="119"/>
      <c r="AY56" s="165">
        <f t="shared" ref="AY56" si="22">IF($BD$3="計画",SUM(T57:AU57),IF($BD$3="実績",SUM(T57:AX57),""))</f>
        <v>160</v>
      </c>
      <c r="AZ56" s="166"/>
      <c r="BA56" s="167">
        <f>IF($BD$3="計画",AY56/4,IF($BD$3="実績",AY56/($BB$7/7),""))</f>
        <v>40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91">
        <f>IF(T56="","",VLOOKUP(T56,'【記載例】シフト記号表（勤務時間帯）'!$C$4:$K$35,9,FALSE))</f>
        <v>8</v>
      </c>
      <c r="U57" s="92">
        <f>IF(U56="","",VLOOKUP(U56,'【記載例】シフト記号表（勤務時間帯）'!$C$4:$K$35,9,FALSE))</f>
        <v>8</v>
      </c>
      <c r="V57" s="92">
        <f>IF(V56="","",VLOOKUP(V56,'【記載例】シフト記号表（勤務時間帯）'!$C$4:$K$35,9,FALSE))</f>
        <v>8</v>
      </c>
      <c r="W57" s="92">
        <f>IF(W56="","",VLOOKUP(W56,'【記載例】シフト記号表（勤務時間帯）'!$C$4:$K$35,9,FALSE))</f>
        <v>8</v>
      </c>
      <c r="X57" s="92" t="str">
        <f>IF(X56="","",VLOOKUP(X56,'【記載例】シフト記号表（勤務時間帯）'!$C$4:$K$35,9,FALSE))</f>
        <v>-</v>
      </c>
      <c r="Y57" s="92" t="str">
        <f>IF(Y56="","",VLOOKUP(Y56,'【記載例】シフト記号表（勤務時間帯）'!$C$4:$K$35,9,FALSE))</f>
        <v>-</v>
      </c>
      <c r="Z57" s="93">
        <f>IF(Z56="","",VLOOKUP(Z56,'【記載例】シフト記号表（勤務時間帯）'!$C$4:$K$35,9,FALSE))</f>
        <v>8</v>
      </c>
      <c r="AA57" s="91">
        <f>IF(AA56="","",VLOOKUP(AA56,'【記載例】シフト記号表（勤務時間帯）'!$C$4:$K$35,9,FALSE))</f>
        <v>8</v>
      </c>
      <c r="AB57" s="92">
        <f>IF(AB56="","",VLOOKUP(AB56,'【記載例】シフト記号表（勤務時間帯）'!$C$4:$K$35,9,FALSE))</f>
        <v>8</v>
      </c>
      <c r="AC57" s="92">
        <f>IF(AC56="","",VLOOKUP(AC56,'【記載例】シフト記号表（勤務時間帯）'!$C$4:$K$35,9,FALSE))</f>
        <v>8</v>
      </c>
      <c r="AD57" s="92">
        <f>IF(AD56="","",VLOOKUP(AD56,'【記載例】シフト記号表（勤務時間帯）'!$C$4:$K$35,9,FALSE))</f>
        <v>8</v>
      </c>
      <c r="AE57" s="92" t="str">
        <f>IF(AE56="","",VLOOKUP(AE56,'【記載例】シフト記号表（勤務時間帯）'!$C$4:$K$35,9,FALSE))</f>
        <v>-</v>
      </c>
      <c r="AF57" s="92" t="str">
        <f>IF(AF56="","",VLOOKUP(AF56,'【記載例】シフト記号表（勤務時間帯）'!$C$4:$K$35,9,FALSE))</f>
        <v>-</v>
      </c>
      <c r="AG57" s="93">
        <f>IF(AG56="","",VLOOKUP(AG56,'【記載例】シフト記号表（勤務時間帯）'!$C$4:$K$35,9,FALSE))</f>
        <v>8</v>
      </c>
      <c r="AH57" s="91">
        <f>IF(AH56="","",VLOOKUP(AH56,'【記載例】シフト記号表（勤務時間帯）'!$C$4:$K$35,9,FALSE))</f>
        <v>8</v>
      </c>
      <c r="AI57" s="92">
        <f>IF(AI56="","",VLOOKUP(AI56,'【記載例】シフト記号表（勤務時間帯）'!$C$4:$K$35,9,FALSE))</f>
        <v>8</v>
      </c>
      <c r="AJ57" s="92">
        <f>IF(AJ56="","",VLOOKUP(AJ56,'【記載例】シフト記号表（勤務時間帯）'!$C$4:$K$35,9,FALSE))</f>
        <v>8</v>
      </c>
      <c r="AK57" s="92">
        <f>IF(AK56="","",VLOOKUP(AK56,'【記載例】シフト記号表（勤務時間帯）'!$C$4:$K$35,9,FALSE))</f>
        <v>8</v>
      </c>
      <c r="AL57" s="92" t="str">
        <f>IF(AL56="","",VLOOKUP(AL56,'【記載例】シフト記号表（勤務時間帯）'!$C$4:$K$35,9,FALSE))</f>
        <v>-</v>
      </c>
      <c r="AM57" s="92" t="str">
        <f>IF(AM56="","",VLOOKUP(AM56,'【記載例】シフト記号表（勤務時間帯）'!$C$4:$K$35,9,FALSE))</f>
        <v>-</v>
      </c>
      <c r="AN57" s="93">
        <f>IF(AN56="","",VLOOKUP(AN56,'【記載例】シフト記号表（勤務時間帯）'!$C$4:$K$35,9,FALSE))</f>
        <v>8</v>
      </c>
      <c r="AO57" s="91">
        <f>IF(AO56="","",VLOOKUP(AO56,'【記載例】シフト記号表（勤務時間帯）'!$C$4:$K$35,9,FALSE))</f>
        <v>8</v>
      </c>
      <c r="AP57" s="92">
        <f>IF(AP56="","",VLOOKUP(AP56,'【記載例】シフト記号表（勤務時間帯）'!$C$4:$K$35,9,FALSE))</f>
        <v>8</v>
      </c>
      <c r="AQ57" s="92">
        <f>IF(AQ56="","",VLOOKUP(AQ56,'【記載例】シフト記号表（勤務時間帯）'!$C$4:$K$35,9,FALSE))</f>
        <v>8</v>
      </c>
      <c r="AR57" s="92">
        <f>IF(AR56="","",VLOOKUP(AR56,'【記載例】シフト記号表（勤務時間帯）'!$C$4:$K$35,9,FALSE))</f>
        <v>8</v>
      </c>
      <c r="AS57" s="92" t="str">
        <f>IF(AS56="","",VLOOKUP(AS56,'【記載例】シフト記号表（勤務時間帯）'!$C$4:$K$35,9,FALSE))</f>
        <v>-</v>
      </c>
      <c r="AT57" s="92" t="str">
        <f>IF(AT56="","",VLOOKUP(AT56,'【記載例】シフト記号表（勤務時間帯）'!$C$4:$K$35,9,FALSE))</f>
        <v>-</v>
      </c>
      <c r="AU57" s="93">
        <f>IF(AU56="","",VLOOKUP(AU56,'【記載例】シフト記号表（勤務時間帯）'!$C$4:$K$35,9,FALSE))</f>
        <v>8</v>
      </c>
      <c r="AV57" s="91" t="str">
        <f>IF(AV56="","",VLOOKUP(AV56,'【記載例】シフト記号表（勤務時間帯）'!$C$4:$K$35,9,FALSE))</f>
        <v/>
      </c>
      <c r="AW57" s="92" t="str">
        <f>IF(AW56="","",VLOOKUP(AW56,'【記載例】シフト記号表（勤務時間帯）'!$C$4:$K$35,9,FALSE))</f>
        <v/>
      </c>
      <c r="AX57" s="93" t="str">
        <f>IF(AX56="","",VLOOKUP(AX56,'【記載例】シフト記号表（勤務時間帯）'!$C$4:$K$35,9,FALSE))</f>
        <v/>
      </c>
      <c r="AY57" s="165"/>
      <c r="AZ57" s="166"/>
      <c r="BA57" s="167"/>
      <c r="BB57" s="168"/>
      <c r="BC57" s="172"/>
      <c r="BD57" s="173"/>
      <c r="BE57" s="173"/>
      <c r="BF57" s="173"/>
      <c r="BG57" s="173"/>
      <c r="BH57" s="174"/>
    </row>
    <row r="58" spans="2:60" ht="20.25" customHeight="1" x14ac:dyDescent="0.4">
      <c r="B58" s="143">
        <f>B56+1</f>
        <v>22</v>
      </c>
      <c r="C58" s="145" t="s">
        <v>217</v>
      </c>
      <c r="D58" s="146"/>
      <c r="E58" s="147"/>
      <c r="F58" s="149" t="s">
        <v>119</v>
      </c>
      <c r="G58" s="147"/>
      <c r="H58" s="152" t="s">
        <v>153</v>
      </c>
      <c r="I58" s="153"/>
      <c r="J58" s="153"/>
      <c r="K58" s="153"/>
      <c r="L58" s="154"/>
      <c r="M58" s="156" t="s">
        <v>181</v>
      </c>
      <c r="N58" s="157"/>
      <c r="O58" s="157"/>
      <c r="P58" s="158"/>
      <c r="Q58" s="162" t="s">
        <v>56</v>
      </c>
      <c r="R58" s="163"/>
      <c r="S58" s="164"/>
      <c r="T58" s="117" t="s">
        <v>259</v>
      </c>
      <c r="U58" s="118" t="s">
        <v>259</v>
      </c>
      <c r="V58" s="118" t="s">
        <v>66</v>
      </c>
      <c r="W58" s="118" t="s">
        <v>66</v>
      </c>
      <c r="X58" s="118" t="s">
        <v>259</v>
      </c>
      <c r="Y58" s="118" t="s">
        <v>259</v>
      </c>
      <c r="Z58" s="119" t="s">
        <v>259</v>
      </c>
      <c r="AA58" s="117" t="s">
        <v>259</v>
      </c>
      <c r="AB58" s="118" t="s">
        <v>259</v>
      </c>
      <c r="AC58" s="118" t="s">
        <v>66</v>
      </c>
      <c r="AD58" s="118" t="s">
        <v>66</v>
      </c>
      <c r="AE58" s="118" t="s">
        <v>259</v>
      </c>
      <c r="AF58" s="118" t="s">
        <v>259</v>
      </c>
      <c r="AG58" s="119" t="s">
        <v>259</v>
      </c>
      <c r="AH58" s="117" t="s">
        <v>259</v>
      </c>
      <c r="AI58" s="118" t="s">
        <v>259</v>
      </c>
      <c r="AJ58" s="118" t="s">
        <v>66</v>
      </c>
      <c r="AK58" s="118" t="s">
        <v>66</v>
      </c>
      <c r="AL58" s="118" t="s">
        <v>259</v>
      </c>
      <c r="AM58" s="118" t="s">
        <v>259</v>
      </c>
      <c r="AN58" s="119" t="s">
        <v>259</v>
      </c>
      <c r="AO58" s="117" t="s">
        <v>259</v>
      </c>
      <c r="AP58" s="118" t="s">
        <v>259</v>
      </c>
      <c r="AQ58" s="118" t="s">
        <v>66</v>
      </c>
      <c r="AR58" s="118" t="s">
        <v>66</v>
      </c>
      <c r="AS58" s="118" t="s">
        <v>259</v>
      </c>
      <c r="AT58" s="118" t="s">
        <v>259</v>
      </c>
      <c r="AU58" s="119" t="s">
        <v>259</v>
      </c>
      <c r="AV58" s="117"/>
      <c r="AW58" s="118"/>
      <c r="AX58" s="119"/>
      <c r="AY58" s="165">
        <f t="shared" ref="AY58" si="23">IF($BD$3="計画",SUM(T59:AU59),IF($BD$3="実績",SUM(T59:AX59),""))</f>
        <v>160</v>
      </c>
      <c r="AZ58" s="166"/>
      <c r="BA58" s="167">
        <f>IF($BD$3="計画",AY58/4,IF($BD$3="実績",AY58/($BB$7/7),""))</f>
        <v>40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91">
        <f>IF(T58="","",VLOOKUP(T58,'【記載例】シフト記号表（勤務時間帯）'!$C$4:$K$35,9,FALSE))</f>
        <v>8</v>
      </c>
      <c r="U59" s="92">
        <f>IF(U58="","",VLOOKUP(U58,'【記載例】シフト記号表（勤務時間帯）'!$C$4:$K$35,9,FALSE))</f>
        <v>8</v>
      </c>
      <c r="V59" s="92" t="str">
        <f>IF(V58="","",VLOOKUP(V58,'【記載例】シフト記号表（勤務時間帯）'!$C$4:$K$35,9,FALSE))</f>
        <v>-</v>
      </c>
      <c r="W59" s="92" t="str">
        <f>IF(W58="","",VLOOKUP(W58,'【記載例】シフト記号表（勤務時間帯）'!$C$4:$K$35,9,FALSE))</f>
        <v>-</v>
      </c>
      <c r="X59" s="92">
        <f>IF(X58="","",VLOOKUP(X58,'【記載例】シフト記号表（勤務時間帯）'!$C$4:$K$35,9,FALSE))</f>
        <v>8</v>
      </c>
      <c r="Y59" s="92">
        <f>IF(Y58="","",VLOOKUP(Y58,'【記載例】シフト記号表（勤務時間帯）'!$C$4:$K$35,9,FALSE))</f>
        <v>8</v>
      </c>
      <c r="Z59" s="93">
        <f>IF(Z58="","",VLOOKUP(Z58,'【記載例】シフト記号表（勤務時間帯）'!$C$4:$K$35,9,FALSE))</f>
        <v>8</v>
      </c>
      <c r="AA59" s="91">
        <f>IF(AA58="","",VLOOKUP(AA58,'【記載例】シフト記号表（勤務時間帯）'!$C$4:$K$35,9,FALSE))</f>
        <v>8</v>
      </c>
      <c r="AB59" s="92">
        <f>IF(AB58="","",VLOOKUP(AB58,'【記載例】シフト記号表（勤務時間帯）'!$C$4:$K$35,9,FALSE))</f>
        <v>8</v>
      </c>
      <c r="AC59" s="92" t="str">
        <f>IF(AC58="","",VLOOKUP(AC58,'【記載例】シフト記号表（勤務時間帯）'!$C$4:$K$35,9,FALSE))</f>
        <v>-</v>
      </c>
      <c r="AD59" s="92" t="str">
        <f>IF(AD58="","",VLOOKUP(AD58,'【記載例】シフト記号表（勤務時間帯）'!$C$4:$K$35,9,FALSE))</f>
        <v>-</v>
      </c>
      <c r="AE59" s="92">
        <f>IF(AE58="","",VLOOKUP(AE58,'【記載例】シフト記号表（勤務時間帯）'!$C$4:$K$35,9,FALSE))</f>
        <v>8</v>
      </c>
      <c r="AF59" s="92">
        <f>IF(AF58="","",VLOOKUP(AF58,'【記載例】シフト記号表（勤務時間帯）'!$C$4:$K$35,9,FALSE))</f>
        <v>8</v>
      </c>
      <c r="AG59" s="93">
        <f>IF(AG58="","",VLOOKUP(AG58,'【記載例】シフト記号表（勤務時間帯）'!$C$4:$K$35,9,FALSE))</f>
        <v>8</v>
      </c>
      <c r="AH59" s="91">
        <f>IF(AH58="","",VLOOKUP(AH58,'【記載例】シフト記号表（勤務時間帯）'!$C$4:$K$35,9,FALSE))</f>
        <v>8</v>
      </c>
      <c r="AI59" s="92">
        <f>IF(AI58="","",VLOOKUP(AI58,'【記載例】シフト記号表（勤務時間帯）'!$C$4:$K$35,9,FALSE))</f>
        <v>8</v>
      </c>
      <c r="AJ59" s="92" t="str">
        <f>IF(AJ58="","",VLOOKUP(AJ58,'【記載例】シフト記号表（勤務時間帯）'!$C$4:$K$35,9,FALSE))</f>
        <v>-</v>
      </c>
      <c r="AK59" s="92" t="str">
        <f>IF(AK58="","",VLOOKUP(AK58,'【記載例】シフト記号表（勤務時間帯）'!$C$4:$K$35,9,FALSE))</f>
        <v>-</v>
      </c>
      <c r="AL59" s="92">
        <f>IF(AL58="","",VLOOKUP(AL58,'【記載例】シフト記号表（勤務時間帯）'!$C$4:$K$35,9,FALSE))</f>
        <v>8</v>
      </c>
      <c r="AM59" s="92">
        <f>IF(AM58="","",VLOOKUP(AM58,'【記載例】シフト記号表（勤務時間帯）'!$C$4:$K$35,9,FALSE))</f>
        <v>8</v>
      </c>
      <c r="AN59" s="93">
        <f>IF(AN58="","",VLOOKUP(AN58,'【記載例】シフト記号表（勤務時間帯）'!$C$4:$K$35,9,FALSE))</f>
        <v>8</v>
      </c>
      <c r="AO59" s="91">
        <f>IF(AO58="","",VLOOKUP(AO58,'【記載例】シフト記号表（勤務時間帯）'!$C$4:$K$35,9,FALSE))</f>
        <v>8</v>
      </c>
      <c r="AP59" s="92">
        <f>IF(AP58="","",VLOOKUP(AP58,'【記載例】シフト記号表（勤務時間帯）'!$C$4:$K$35,9,FALSE))</f>
        <v>8</v>
      </c>
      <c r="AQ59" s="92" t="str">
        <f>IF(AQ58="","",VLOOKUP(AQ58,'【記載例】シフト記号表（勤務時間帯）'!$C$4:$K$35,9,FALSE))</f>
        <v>-</v>
      </c>
      <c r="AR59" s="92" t="str">
        <f>IF(AR58="","",VLOOKUP(AR58,'【記載例】シフト記号表（勤務時間帯）'!$C$4:$K$35,9,FALSE))</f>
        <v>-</v>
      </c>
      <c r="AS59" s="92">
        <f>IF(AS58="","",VLOOKUP(AS58,'【記載例】シフト記号表（勤務時間帯）'!$C$4:$K$35,9,FALSE))</f>
        <v>8</v>
      </c>
      <c r="AT59" s="92">
        <f>IF(AT58="","",VLOOKUP(AT58,'【記載例】シフト記号表（勤務時間帯）'!$C$4:$K$35,9,FALSE))</f>
        <v>8</v>
      </c>
      <c r="AU59" s="93">
        <f>IF(AU58="","",VLOOKUP(AU58,'【記載例】シフト記号表（勤務時間帯）'!$C$4:$K$35,9,FALSE))</f>
        <v>8</v>
      </c>
      <c r="AV59" s="91" t="str">
        <f>IF(AV58="","",VLOOKUP(AV58,'【記載例】シフト記号表（勤務時間帯）'!$C$4:$K$35,9,FALSE))</f>
        <v/>
      </c>
      <c r="AW59" s="92" t="str">
        <f>IF(AW58="","",VLOOKUP(AW58,'【記載例】シフト記号表（勤務時間帯）'!$C$4:$K$35,9,FALSE))</f>
        <v/>
      </c>
      <c r="AX59" s="93" t="str">
        <f>IF(AX58="","",VLOOKUP(AX58,'【記載例】シフト記号表（勤務時間帯）'!$C$4:$K$35,9,FALSE))</f>
        <v/>
      </c>
      <c r="AY59" s="165"/>
      <c r="AZ59" s="166"/>
      <c r="BA59" s="167"/>
      <c r="BB59" s="168"/>
      <c r="BC59" s="172"/>
      <c r="BD59" s="173"/>
      <c r="BE59" s="173"/>
      <c r="BF59" s="173"/>
      <c r="BG59" s="173"/>
      <c r="BH59" s="174"/>
    </row>
    <row r="60" spans="2:60" ht="20.25" customHeight="1" x14ac:dyDescent="0.4">
      <c r="B60" s="143">
        <f>B58+1</f>
        <v>23</v>
      </c>
      <c r="C60" s="145" t="s">
        <v>217</v>
      </c>
      <c r="D60" s="146"/>
      <c r="E60" s="147"/>
      <c r="F60" s="149" t="s">
        <v>119</v>
      </c>
      <c r="G60" s="147"/>
      <c r="H60" s="152" t="s">
        <v>154</v>
      </c>
      <c r="I60" s="153"/>
      <c r="J60" s="153"/>
      <c r="K60" s="153"/>
      <c r="L60" s="154"/>
      <c r="M60" s="156" t="s">
        <v>182</v>
      </c>
      <c r="N60" s="157"/>
      <c r="O60" s="157"/>
      <c r="P60" s="158"/>
      <c r="Q60" s="162" t="s">
        <v>56</v>
      </c>
      <c r="R60" s="163"/>
      <c r="S60" s="164"/>
      <c r="T60" s="117" t="s">
        <v>260</v>
      </c>
      <c r="U60" s="118" t="s">
        <v>260</v>
      </c>
      <c r="V60" s="118" t="s">
        <v>66</v>
      </c>
      <c r="W60" s="118" t="s">
        <v>66</v>
      </c>
      <c r="X60" s="118" t="s">
        <v>260</v>
      </c>
      <c r="Y60" s="118" t="s">
        <v>260</v>
      </c>
      <c r="Z60" s="119" t="s">
        <v>260</v>
      </c>
      <c r="AA60" s="117" t="s">
        <v>260</v>
      </c>
      <c r="AB60" s="118" t="s">
        <v>260</v>
      </c>
      <c r="AC60" s="118" t="s">
        <v>66</v>
      </c>
      <c r="AD60" s="118" t="s">
        <v>66</v>
      </c>
      <c r="AE60" s="118" t="s">
        <v>260</v>
      </c>
      <c r="AF60" s="118" t="s">
        <v>260</v>
      </c>
      <c r="AG60" s="119" t="s">
        <v>260</v>
      </c>
      <c r="AH60" s="117" t="s">
        <v>260</v>
      </c>
      <c r="AI60" s="118" t="s">
        <v>260</v>
      </c>
      <c r="AJ60" s="118" t="s">
        <v>66</v>
      </c>
      <c r="AK60" s="118" t="s">
        <v>66</v>
      </c>
      <c r="AL60" s="118" t="s">
        <v>260</v>
      </c>
      <c r="AM60" s="118" t="s">
        <v>260</v>
      </c>
      <c r="AN60" s="119" t="s">
        <v>260</v>
      </c>
      <c r="AO60" s="117" t="s">
        <v>260</v>
      </c>
      <c r="AP60" s="118" t="s">
        <v>260</v>
      </c>
      <c r="AQ60" s="118" t="s">
        <v>66</v>
      </c>
      <c r="AR60" s="118" t="s">
        <v>66</v>
      </c>
      <c r="AS60" s="118" t="s">
        <v>260</v>
      </c>
      <c r="AT60" s="118" t="s">
        <v>260</v>
      </c>
      <c r="AU60" s="119" t="s">
        <v>260</v>
      </c>
      <c r="AV60" s="117"/>
      <c r="AW60" s="118"/>
      <c r="AX60" s="119"/>
      <c r="AY60" s="165">
        <f t="shared" ref="AY60" si="24">IF($BD$3="計画",SUM(T61:AU61),IF($BD$3="実績",SUM(T61:AX61),""))</f>
        <v>160.00000000000003</v>
      </c>
      <c r="AZ60" s="166"/>
      <c r="BA60" s="167">
        <f>IF($BD$3="計画",AY60/4,IF($BD$3="実績",AY60/($BB$7/7),""))</f>
        <v>40.000000000000007</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91">
        <f>IF(T60="","",VLOOKUP(T60,'【記載例】シフト記号表（勤務時間帯）'!$C$4:$K$35,9,FALSE))</f>
        <v>8.0000000000000018</v>
      </c>
      <c r="U61" s="92">
        <f>IF(U60="","",VLOOKUP(U60,'【記載例】シフト記号表（勤務時間帯）'!$C$4:$K$35,9,FALSE))</f>
        <v>8.0000000000000018</v>
      </c>
      <c r="V61" s="92" t="str">
        <f>IF(V60="","",VLOOKUP(V60,'【記載例】シフト記号表（勤務時間帯）'!$C$4:$K$35,9,FALSE))</f>
        <v>-</v>
      </c>
      <c r="W61" s="92" t="str">
        <f>IF(W60="","",VLOOKUP(W60,'【記載例】シフト記号表（勤務時間帯）'!$C$4:$K$35,9,FALSE))</f>
        <v>-</v>
      </c>
      <c r="X61" s="92">
        <f>IF(X60="","",VLOOKUP(X60,'【記載例】シフト記号表（勤務時間帯）'!$C$4:$K$35,9,FALSE))</f>
        <v>8.0000000000000018</v>
      </c>
      <c r="Y61" s="92">
        <f>IF(Y60="","",VLOOKUP(Y60,'【記載例】シフト記号表（勤務時間帯）'!$C$4:$K$35,9,FALSE))</f>
        <v>8.0000000000000018</v>
      </c>
      <c r="Z61" s="93">
        <f>IF(Z60="","",VLOOKUP(Z60,'【記載例】シフト記号表（勤務時間帯）'!$C$4:$K$35,9,FALSE))</f>
        <v>8.0000000000000018</v>
      </c>
      <c r="AA61" s="91">
        <f>IF(AA60="","",VLOOKUP(AA60,'【記載例】シフト記号表（勤務時間帯）'!$C$4:$K$35,9,FALSE))</f>
        <v>8.0000000000000018</v>
      </c>
      <c r="AB61" s="92">
        <f>IF(AB60="","",VLOOKUP(AB60,'【記載例】シフト記号表（勤務時間帯）'!$C$4:$K$35,9,FALSE))</f>
        <v>8.0000000000000018</v>
      </c>
      <c r="AC61" s="92" t="str">
        <f>IF(AC60="","",VLOOKUP(AC60,'【記載例】シフト記号表（勤務時間帯）'!$C$4:$K$35,9,FALSE))</f>
        <v>-</v>
      </c>
      <c r="AD61" s="92" t="str">
        <f>IF(AD60="","",VLOOKUP(AD60,'【記載例】シフト記号表（勤務時間帯）'!$C$4:$K$35,9,FALSE))</f>
        <v>-</v>
      </c>
      <c r="AE61" s="92">
        <f>IF(AE60="","",VLOOKUP(AE60,'【記載例】シフト記号表（勤務時間帯）'!$C$4:$K$35,9,FALSE))</f>
        <v>8.0000000000000018</v>
      </c>
      <c r="AF61" s="92">
        <f>IF(AF60="","",VLOOKUP(AF60,'【記載例】シフト記号表（勤務時間帯）'!$C$4:$K$35,9,FALSE))</f>
        <v>8.0000000000000018</v>
      </c>
      <c r="AG61" s="93">
        <f>IF(AG60="","",VLOOKUP(AG60,'【記載例】シフト記号表（勤務時間帯）'!$C$4:$K$35,9,FALSE))</f>
        <v>8.0000000000000018</v>
      </c>
      <c r="AH61" s="91">
        <f>IF(AH60="","",VLOOKUP(AH60,'【記載例】シフト記号表（勤務時間帯）'!$C$4:$K$35,9,FALSE))</f>
        <v>8.0000000000000018</v>
      </c>
      <c r="AI61" s="92">
        <f>IF(AI60="","",VLOOKUP(AI60,'【記載例】シフト記号表（勤務時間帯）'!$C$4:$K$35,9,FALSE))</f>
        <v>8.0000000000000018</v>
      </c>
      <c r="AJ61" s="92" t="str">
        <f>IF(AJ60="","",VLOOKUP(AJ60,'【記載例】シフト記号表（勤務時間帯）'!$C$4:$K$35,9,FALSE))</f>
        <v>-</v>
      </c>
      <c r="AK61" s="92" t="str">
        <f>IF(AK60="","",VLOOKUP(AK60,'【記載例】シフト記号表（勤務時間帯）'!$C$4:$K$35,9,FALSE))</f>
        <v>-</v>
      </c>
      <c r="AL61" s="92">
        <f>IF(AL60="","",VLOOKUP(AL60,'【記載例】シフト記号表（勤務時間帯）'!$C$4:$K$35,9,FALSE))</f>
        <v>8.0000000000000018</v>
      </c>
      <c r="AM61" s="92">
        <f>IF(AM60="","",VLOOKUP(AM60,'【記載例】シフト記号表（勤務時間帯）'!$C$4:$K$35,9,FALSE))</f>
        <v>8.0000000000000018</v>
      </c>
      <c r="AN61" s="93">
        <f>IF(AN60="","",VLOOKUP(AN60,'【記載例】シフト記号表（勤務時間帯）'!$C$4:$K$35,9,FALSE))</f>
        <v>8.0000000000000018</v>
      </c>
      <c r="AO61" s="91">
        <f>IF(AO60="","",VLOOKUP(AO60,'【記載例】シフト記号表（勤務時間帯）'!$C$4:$K$35,9,FALSE))</f>
        <v>8.0000000000000018</v>
      </c>
      <c r="AP61" s="92">
        <f>IF(AP60="","",VLOOKUP(AP60,'【記載例】シフト記号表（勤務時間帯）'!$C$4:$K$35,9,FALSE))</f>
        <v>8.0000000000000018</v>
      </c>
      <c r="AQ61" s="92" t="str">
        <f>IF(AQ60="","",VLOOKUP(AQ60,'【記載例】シフト記号表（勤務時間帯）'!$C$4:$K$35,9,FALSE))</f>
        <v>-</v>
      </c>
      <c r="AR61" s="92" t="str">
        <f>IF(AR60="","",VLOOKUP(AR60,'【記載例】シフト記号表（勤務時間帯）'!$C$4:$K$35,9,FALSE))</f>
        <v>-</v>
      </c>
      <c r="AS61" s="92">
        <f>IF(AS60="","",VLOOKUP(AS60,'【記載例】シフト記号表（勤務時間帯）'!$C$4:$K$35,9,FALSE))</f>
        <v>8.0000000000000018</v>
      </c>
      <c r="AT61" s="92">
        <f>IF(AT60="","",VLOOKUP(AT60,'【記載例】シフト記号表（勤務時間帯）'!$C$4:$K$35,9,FALSE))</f>
        <v>8.0000000000000018</v>
      </c>
      <c r="AU61" s="93">
        <f>IF(AU60="","",VLOOKUP(AU60,'【記載例】シフト記号表（勤務時間帯）'!$C$4:$K$35,9,FALSE))</f>
        <v>8.0000000000000018</v>
      </c>
      <c r="AV61" s="91" t="str">
        <f>IF(AV60="","",VLOOKUP(AV60,'【記載例】シフト記号表（勤務時間帯）'!$C$4:$K$35,9,FALSE))</f>
        <v/>
      </c>
      <c r="AW61" s="92" t="str">
        <f>IF(AW60="","",VLOOKUP(AW60,'【記載例】シフト記号表（勤務時間帯）'!$C$4:$K$35,9,FALSE))</f>
        <v/>
      </c>
      <c r="AX61" s="93" t="str">
        <f>IF(AX60="","",VLOOKUP(AX60,'【記載例】シフト記号表（勤務時間帯）'!$C$4:$K$35,9,FALSE))</f>
        <v/>
      </c>
      <c r="AY61" s="165"/>
      <c r="AZ61" s="166"/>
      <c r="BA61" s="167"/>
      <c r="BB61" s="168"/>
      <c r="BC61" s="172"/>
      <c r="BD61" s="173"/>
      <c r="BE61" s="173"/>
      <c r="BF61" s="173"/>
      <c r="BG61" s="173"/>
      <c r="BH61" s="174"/>
    </row>
    <row r="62" spans="2:60" ht="20.25" customHeight="1" x14ac:dyDescent="0.4">
      <c r="B62" s="143">
        <f>B60+1</f>
        <v>24</v>
      </c>
      <c r="C62" s="145" t="s">
        <v>217</v>
      </c>
      <c r="D62" s="146"/>
      <c r="E62" s="147"/>
      <c r="F62" s="149" t="s">
        <v>119</v>
      </c>
      <c r="G62" s="147"/>
      <c r="H62" s="152" t="s">
        <v>154</v>
      </c>
      <c r="I62" s="153"/>
      <c r="J62" s="153"/>
      <c r="K62" s="153"/>
      <c r="L62" s="154"/>
      <c r="M62" s="156" t="s">
        <v>185</v>
      </c>
      <c r="N62" s="157"/>
      <c r="O62" s="157"/>
      <c r="P62" s="158"/>
      <c r="Q62" s="162" t="s">
        <v>56</v>
      </c>
      <c r="R62" s="163"/>
      <c r="S62" s="164"/>
      <c r="T62" s="117" t="s">
        <v>261</v>
      </c>
      <c r="U62" s="118" t="s">
        <v>261</v>
      </c>
      <c r="V62" s="118" t="s">
        <v>66</v>
      </c>
      <c r="W62" s="118" t="s">
        <v>66</v>
      </c>
      <c r="X62" s="118" t="s">
        <v>261</v>
      </c>
      <c r="Y62" s="118" t="s">
        <v>261</v>
      </c>
      <c r="Z62" s="119" t="s">
        <v>261</v>
      </c>
      <c r="AA62" s="117" t="s">
        <v>261</v>
      </c>
      <c r="AB62" s="118" t="s">
        <v>261</v>
      </c>
      <c r="AC62" s="118" t="s">
        <v>66</v>
      </c>
      <c r="AD62" s="118" t="s">
        <v>66</v>
      </c>
      <c r="AE62" s="118" t="s">
        <v>261</v>
      </c>
      <c r="AF62" s="118" t="s">
        <v>261</v>
      </c>
      <c r="AG62" s="119" t="s">
        <v>261</v>
      </c>
      <c r="AH62" s="117" t="s">
        <v>261</v>
      </c>
      <c r="AI62" s="118" t="s">
        <v>261</v>
      </c>
      <c r="AJ62" s="118" t="s">
        <v>66</v>
      </c>
      <c r="AK62" s="118" t="s">
        <v>66</v>
      </c>
      <c r="AL62" s="118" t="s">
        <v>261</v>
      </c>
      <c r="AM62" s="118" t="s">
        <v>261</v>
      </c>
      <c r="AN62" s="119" t="s">
        <v>261</v>
      </c>
      <c r="AO62" s="117" t="s">
        <v>261</v>
      </c>
      <c r="AP62" s="118" t="s">
        <v>261</v>
      </c>
      <c r="AQ62" s="118" t="s">
        <v>66</v>
      </c>
      <c r="AR62" s="118" t="s">
        <v>66</v>
      </c>
      <c r="AS62" s="118" t="s">
        <v>261</v>
      </c>
      <c r="AT62" s="118" t="s">
        <v>261</v>
      </c>
      <c r="AU62" s="119" t="s">
        <v>261</v>
      </c>
      <c r="AV62" s="117"/>
      <c r="AW62" s="118"/>
      <c r="AX62" s="119"/>
      <c r="AY62" s="165">
        <f t="shared" ref="AY62" si="25">IF($BD$3="計画",SUM(T63:AU63),IF($BD$3="実績",SUM(T63:AX63),""))</f>
        <v>160</v>
      </c>
      <c r="AZ62" s="166"/>
      <c r="BA62" s="167">
        <f>IF($BD$3="計画",AY62/4,IF($BD$3="実績",AY62/($BB$7/7),""))</f>
        <v>40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91">
        <f>IF(T62="","",VLOOKUP(T62,'【記載例】シフト記号表（勤務時間帯）'!$C$4:$K$35,9,FALSE))</f>
        <v>8</v>
      </c>
      <c r="U63" s="92">
        <f>IF(U62="","",VLOOKUP(U62,'【記載例】シフト記号表（勤務時間帯）'!$C$4:$K$35,9,FALSE))</f>
        <v>8</v>
      </c>
      <c r="V63" s="92" t="str">
        <f>IF(V62="","",VLOOKUP(V62,'【記載例】シフト記号表（勤務時間帯）'!$C$4:$K$35,9,FALSE))</f>
        <v>-</v>
      </c>
      <c r="W63" s="92" t="str">
        <f>IF(W62="","",VLOOKUP(W62,'【記載例】シフト記号表（勤務時間帯）'!$C$4:$K$35,9,FALSE))</f>
        <v>-</v>
      </c>
      <c r="X63" s="92">
        <f>IF(X62="","",VLOOKUP(X62,'【記載例】シフト記号表（勤務時間帯）'!$C$4:$K$35,9,FALSE))</f>
        <v>8</v>
      </c>
      <c r="Y63" s="92">
        <f>IF(Y62="","",VLOOKUP(Y62,'【記載例】シフト記号表（勤務時間帯）'!$C$4:$K$35,9,FALSE))</f>
        <v>8</v>
      </c>
      <c r="Z63" s="93">
        <f>IF(Z62="","",VLOOKUP(Z62,'【記載例】シフト記号表（勤務時間帯）'!$C$4:$K$35,9,FALSE))</f>
        <v>8</v>
      </c>
      <c r="AA63" s="91">
        <f>IF(AA62="","",VLOOKUP(AA62,'【記載例】シフト記号表（勤務時間帯）'!$C$4:$K$35,9,FALSE))</f>
        <v>8</v>
      </c>
      <c r="AB63" s="92">
        <f>IF(AB62="","",VLOOKUP(AB62,'【記載例】シフト記号表（勤務時間帯）'!$C$4:$K$35,9,FALSE))</f>
        <v>8</v>
      </c>
      <c r="AC63" s="92" t="str">
        <f>IF(AC62="","",VLOOKUP(AC62,'【記載例】シフト記号表（勤務時間帯）'!$C$4:$K$35,9,FALSE))</f>
        <v>-</v>
      </c>
      <c r="AD63" s="92" t="str">
        <f>IF(AD62="","",VLOOKUP(AD62,'【記載例】シフト記号表（勤務時間帯）'!$C$4:$K$35,9,FALSE))</f>
        <v>-</v>
      </c>
      <c r="AE63" s="92">
        <f>IF(AE62="","",VLOOKUP(AE62,'【記載例】シフト記号表（勤務時間帯）'!$C$4:$K$35,9,FALSE))</f>
        <v>8</v>
      </c>
      <c r="AF63" s="92">
        <f>IF(AF62="","",VLOOKUP(AF62,'【記載例】シフト記号表（勤務時間帯）'!$C$4:$K$35,9,FALSE))</f>
        <v>8</v>
      </c>
      <c r="AG63" s="93">
        <f>IF(AG62="","",VLOOKUP(AG62,'【記載例】シフト記号表（勤務時間帯）'!$C$4:$K$35,9,FALSE))</f>
        <v>8</v>
      </c>
      <c r="AH63" s="91">
        <f>IF(AH62="","",VLOOKUP(AH62,'【記載例】シフト記号表（勤務時間帯）'!$C$4:$K$35,9,FALSE))</f>
        <v>8</v>
      </c>
      <c r="AI63" s="92">
        <f>IF(AI62="","",VLOOKUP(AI62,'【記載例】シフト記号表（勤務時間帯）'!$C$4:$K$35,9,FALSE))</f>
        <v>8</v>
      </c>
      <c r="AJ63" s="92" t="str">
        <f>IF(AJ62="","",VLOOKUP(AJ62,'【記載例】シフト記号表（勤務時間帯）'!$C$4:$K$35,9,FALSE))</f>
        <v>-</v>
      </c>
      <c r="AK63" s="92" t="str">
        <f>IF(AK62="","",VLOOKUP(AK62,'【記載例】シフト記号表（勤務時間帯）'!$C$4:$K$35,9,FALSE))</f>
        <v>-</v>
      </c>
      <c r="AL63" s="92">
        <f>IF(AL62="","",VLOOKUP(AL62,'【記載例】シフト記号表（勤務時間帯）'!$C$4:$K$35,9,FALSE))</f>
        <v>8</v>
      </c>
      <c r="AM63" s="92">
        <f>IF(AM62="","",VLOOKUP(AM62,'【記載例】シフト記号表（勤務時間帯）'!$C$4:$K$35,9,FALSE))</f>
        <v>8</v>
      </c>
      <c r="AN63" s="93">
        <f>IF(AN62="","",VLOOKUP(AN62,'【記載例】シフト記号表（勤務時間帯）'!$C$4:$K$35,9,FALSE))</f>
        <v>8</v>
      </c>
      <c r="AO63" s="91">
        <f>IF(AO62="","",VLOOKUP(AO62,'【記載例】シフト記号表（勤務時間帯）'!$C$4:$K$35,9,FALSE))</f>
        <v>8</v>
      </c>
      <c r="AP63" s="92">
        <f>IF(AP62="","",VLOOKUP(AP62,'【記載例】シフト記号表（勤務時間帯）'!$C$4:$K$35,9,FALSE))</f>
        <v>8</v>
      </c>
      <c r="AQ63" s="92" t="str">
        <f>IF(AQ62="","",VLOOKUP(AQ62,'【記載例】シフト記号表（勤務時間帯）'!$C$4:$K$35,9,FALSE))</f>
        <v>-</v>
      </c>
      <c r="AR63" s="92" t="str">
        <f>IF(AR62="","",VLOOKUP(AR62,'【記載例】シフト記号表（勤務時間帯）'!$C$4:$K$35,9,FALSE))</f>
        <v>-</v>
      </c>
      <c r="AS63" s="92">
        <f>IF(AS62="","",VLOOKUP(AS62,'【記載例】シフト記号表（勤務時間帯）'!$C$4:$K$35,9,FALSE))</f>
        <v>8</v>
      </c>
      <c r="AT63" s="92">
        <f>IF(AT62="","",VLOOKUP(AT62,'【記載例】シフト記号表（勤務時間帯）'!$C$4:$K$35,9,FALSE))</f>
        <v>8</v>
      </c>
      <c r="AU63" s="93">
        <f>IF(AU62="","",VLOOKUP(AU62,'【記載例】シフト記号表（勤務時間帯）'!$C$4:$K$35,9,FALSE))</f>
        <v>8</v>
      </c>
      <c r="AV63" s="91" t="str">
        <f>IF(AV62="","",VLOOKUP(AV62,'【記載例】シフト記号表（勤務時間帯）'!$C$4:$K$35,9,FALSE))</f>
        <v/>
      </c>
      <c r="AW63" s="92" t="str">
        <f>IF(AW62="","",VLOOKUP(AW62,'【記載例】シフト記号表（勤務時間帯）'!$C$4:$K$35,9,FALSE))</f>
        <v/>
      </c>
      <c r="AX63" s="93" t="str">
        <f>IF(AX62="","",VLOOKUP(AX62,'【記載例】シフト記号表（勤務時間帯）'!$C$4:$K$35,9,FALSE))</f>
        <v/>
      </c>
      <c r="AY63" s="165"/>
      <c r="AZ63" s="166"/>
      <c r="BA63" s="167"/>
      <c r="BB63" s="168"/>
      <c r="BC63" s="172"/>
      <c r="BD63" s="173"/>
      <c r="BE63" s="173"/>
      <c r="BF63" s="173"/>
      <c r="BG63" s="173"/>
      <c r="BH63" s="174"/>
    </row>
    <row r="64" spans="2:60" ht="20.25" customHeight="1" x14ac:dyDescent="0.4">
      <c r="B64" s="143">
        <f>B62+1</f>
        <v>25</v>
      </c>
      <c r="C64" s="145" t="s">
        <v>217</v>
      </c>
      <c r="D64" s="146"/>
      <c r="E64" s="147"/>
      <c r="F64" s="149" t="s">
        <v>119</v>
      </c>
      <c r="G64" s="147"/>
      <c r="H64" s="152" t="s">
        <v>154</v>
      </c>
      <c r="I64" s="153"/>
      <c r="J64" s="153"/>
      <c r="K64" s="153"/>
      <c r="L64" s="154"/>
      <c r="M64" s="156" t="s">
        <v>183</v>
      </c>
      <c r="N64" s="157"/>
      <c r="O64" s="157"/>
      <c r="P64" s="158"/>
      <c r="Q64" s="162" t="s">
        <v>56</v>
      </c>
      <c r="R64" s="163"/>
      <c r="S64" s="164"/>
      <c r="T64" s="117" t="s">
        <v>259</v>
      </c>
      <c r="U64" s="118" t="s">
        <v>259</v>
      </c>
      <c r="V64" s="118" t="s">
        <v>259</v>
      </c>
      <c r="W64" s="118" t="s">
        <v>259</v>
      </c>
      <c r="X64" s="118" t="s">
        <v>66</v>
      </c>
      <c r="Y64" s="118" t="s">
        <v>66</v>
      </c>
      <c r="Z64" s="119" t="s">
        <v>259</v>
      </c>
      <c r="AA64" s="117" t="s">
        <v>259</v>
      </c>
      <c r="AB64" s="118" t="s">
        <v>259</v>
      </c>
      <c r="AC64" s="118" t="s">
        <v>259</v>
      </c>
      <c r="AD64" s="118" t="s">
        <v>259</v>
      </c>
      <c r="AE64" s="118" t="s">
        <v>66</v>
      </c>
      <c r="AF64" s="118" t="s">
        <v>66</v>
      </c>
      <c r="AG64" s="119" t="s">
        <v>259</v>
      </c>
      <c r="AH64" s="117" t="s">
        <v>259</v>
      </c>
      <c r="AI64" s="118" t="s">
        <v>259</v>
      </c>
      <c r="AJ64" s="118" t="s">
        <v>259</v>
      </c>
      <c r="AK64" s="118" t="s">
        <v>259</v>
      </c>
      <c r="AL64" s="118" t="s">
        <v>66</v>
      </c>
      <c r="AM64" s="118" t="s">
        <v>66</v>
      </c>
      <c r="AN64" s="119" t="s">
        <v>259</v>
      </c>
      <c r="AO64" s="117" t="s">
        <v>259</v>
      </c>
      <c r="AP64" s="118" t="s">
        <v>259</v>
      </c>
      <c r="AQ64" s="118" t="s">
        <v>259</v>
      </c>
      <c r="AR64" s="118" t="s">
        <v>259</v>
      </c>
      <c r="AS64" s="118" t="s">
        <v>66</v>
      </c>
      <c r="AT64" s="118" t="s">
        <v>66</v>
      </c>
      <c r="AU64" s="119" t="s">
        <v>259</v>
      </c>
      <c r="AV64" s="117"/>
      <c r="AW64" s="118"/>
      <c r="AX64" s="119"/>
      <c r="AY64" s="165">
        <f t="shared" ref="AY64" si="26">IF($BD$3="計画",SUM(T65:AU65),IF($BD$3="実績",SUM(T65:AX65),""))</f>
        <v>160</v>
      </c>
      <c r="AZ64" s="166"/>
      <c r="BA64" s="167">
        <f>IF($BD$3="計画",AY64/4,IF($BD$3="実績",AY64/($BB$7/7),""))</f>
        <v>40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91">
        <f>IF(T64="","",VLOOKUP(T64,'【記載例】シフト記号表（勤務時間帯）'!$C$4:$K$35,9,FALSE))</f>
        <v>8</v>
      </c>
      <c r="U65" s="92">
        <f>IF(U64="","",VLOOKUP(U64,'【記載例】シフト記号表（勤務時間帯）'!$C$4:$K$35,9,FALSE))</f>
        <v>8</v>
      </c>
      <c r="V65" s="92">
        <f>IF(V64="","",VLOOKUP(V64,'【記載例】シフト記号表（勤務時間帯）'!$C$4:$K$35,9,FALSE))</f>
        <v>8</v>
      </c>
      <c r="W65" s="92">
        <f>IF(W64="","",VLOOKUP(W64,'【記載例】シフト記号表（勤務時間帯）'!$C$4:$K$35,9,FALSE))</f>
        <v>8</v>
      </c>
      <c r="X65" s="92" t="str">
        <f>IF(X64="","",VLOOKUP(X64,'【記載例】シフト記号表（勤務時間帯）'!$C$4:$K$35,9,FALSE))</f>
        <v>-</v>
      </c>
      <c r="Y65" s="92" t="str">
        <f>IF(Y64="","",VLOOKUP(Y64,'【記載例】シフト記号表（勤務時間帯）'!$C$4:$K$35,9,FALSE))</f>
        <v>-</v>
      </c>
      <c r="Z65" s="93">
        <f>IF(Z64="","",VLOOKUP(Z64,'【記載例】シフト記号表（勤務時間帯）'!$C$4:$K$35,9,FALSE))</f>
        <v>8</v>
      </c>
      <c r="AA65" s="91">
        <f>IF(AA64="","",VLOOKUP(AA64,'【記載例】シフト記号表（勤務時間帯）'!$C$4:$K$35,9,FALSE))</f>
        <v>8</v>
      </c>
      <c r="AB65" s="92">
        <f>IF(AB64="","",VLOOKUP(AB64,'【記載例】シフト記号表（勤務時間帯）'!$C$4:$K$35,9,FALSE))</f>
        <v>8</v>
      </c>
      <c r="AC65" s="92">
        <f>IF(AC64="","",VLOOKUP(AC64,'【記載例】シフト記号表（勤務時間帯）'!$C$4:$K$35,9,FALSE))</f>
        <v>8</v>
      </c>
      <c r="AD65" s="92">
        <f>IF(AD64="","",VLOOKUP(AD64,'【記載例】シフト記号表（勤務時間帯）'!$C$4:$K$35,9,FALSE))</f>
        <v>8</v>
      </c>
      <c r="AE65" s="92" t="str">
        <f>IF(AE64="","",VLOOKUP(AE64,'【記載例】シフト記号表（勤務時間帯）'!$C$4:$K$35,9,FALSE))</f>
        <v>-</v>
      </c>
      <c r="AF65" s="92" t="str">
        <f>IF(AF64="","",VLOOKUP(AF64,'【記載例】シフト記号表（勤務時間帯）'!$C$4:$K$35,9,FALSE))</f>
        <v>-</v>
      </c>
      <c r="AG65" s="93">
        <f>IF(AG64="","",VLOOKUP(AG64,'【記載例】シフト記号表（勤務時間帯）'!$C$4:$K$35,9,FALSE))</f>
        <v>8</v>
      </c>
      <c r="AH65" s="91">
        <f>IF(AH64="","",VLOOKUP(AH64,'【記載例】シフト記号表（勤務時間帯）'!$C$4:$K$35,9,FALSE))</f>
        <v>8</v>
      </c>
      <c r="AI65" s="92">
        <f>IF(AI64="","",VLOOKUP(AI64,'【記載例】シフト記号表（勤務時間帯）'!$C$4:$K$35,9,FALSE))</f>
        <v>8</v>
      </c>
      <c r="AJ65" s="92">
        <f>IF(AJ64="","",VLOOKUP(AJ64,'【記載例】シフト記号表（勤務時間帯）'!$C$4:$K$35,9,FALSE))</f>
        <v>8</v>
      </c>
      <c r="AK65" s="92">
        <f>IF(AK64="","",VLOOKUP(AK64,'【記載例】シフト記号表（勤務時間帯）'!$C$4:$K$35,9,FALSE))</f>
        <v>8</v>
      </c>
      <c r="AL65" s="92" t="str">
        <f>IF(AL64="","",VLOOKUP(AL64,'【記載例】シフト記号表（勤務時間帯）'!$C$4:$K$35,9,FALSE))</f>
        <v>-</v>
      </c>
      <c r="AM65" s="92" t="str">
        <f>IF(AM64="","",VLOOKUP(AM64,'【記載例】シフト記号表（勤務時間帯）'!$C$4:$K$35,9,FALSE))</f>
        <v>-</v>
      </c>
      <c r="AN65" s="93">
        <f>IF(AN64="","",VLOOKUP(AN64,'【記載例】シフト記号表（勤務時間帯）'!$C$4:$K$35,9,FALSE))</f>
        <v>8</v>
      </c>
      <c r="AO65" s="91">
        <f>IF(AO64="","",VLOOKUP(AO64,'【記載例】シフト記号表（勤務時間帯）'!$C$4:$K$35,9,FALSE))</f>
        <v>8</v>
      </c>
      <c r="AP65" s="92">
        <f>IF(AP64="","",VLOOKUP(AP64,'【記載例】シフト記号表（勤務時間帯）'!$C$4:$K$35,9,FALSE))</f>
        <v>8</v>
      </c>
      <c r="AQ65" s="92">
        <f>IF(AQ64="","",VLOOKUP(AQ64,'【記載例】シフト記号表（勤務時間帯）'!$C$4:$K$35,9,FALSE))</f>
        <v>8</v>
      </c>
      <c r="AR65" s="92">
        <f>IF(AR64="","",VLOOKUP(AR64,'【記載例】シフト記号表（勤務時間帯）'!$C$4:$K$35,9,FALSE))</f>
        <v>8</v>
      </c>
      <c r="AS65" s="92" t="str">
        <f>IF(AS64="","",VLOOKUP(AS64,'【記載例】シフト記号表（勤務時間帯）'!$C$4:$K$35,9,FALSE))</f>
        <v>-</v>
      </c>
      <c r="AT65" s="92" t="str">
        <f>IF(AT64="","",VLOOKUP(AT64,'【記載例】シフト記号表（勤務時間帯）'!$C$4:$K$35,9,FALSE))</f>
        <v>-</v>
      </c>
      <c r="AU65" s="93">
        <f>IF(AU64="","",VLOOKUP(AU64,'【記載例】シフト記号表（勤務時間帯）'!$C$4:$K$35,9,FALSE))</f>
        <v>8</v>
      </c>
      <c r="AV65" s="91" t="str">
        <f>IF(AV64="","",VLOOKUP(AV64,'【記載例】シフト記号表（勤務時間帯）'!$C$4:$K$35,9,FALSE))</f>
        <v/>
      </c>
      <c r="AW65" s="92" t="str">
        <f>IF(AW64="","",VLOOKUP(AW64,'【記載例】シフト記号表（勤務時間帯）'!$C$4:$K$35,9,FALSE))</f>
        <v/>
      </c>
      <c r="AX65" s="93" t="str">
        <f>IF(AX64="","",VLOOKUP(AX64,'【記載例】シフト記号表（勤務時間帯）'!$C$4:$K$35,9,FALSE))</f>
        <v/>
      </c>
      <c r="AY65" s="165"/>
      <c r="AZ65" s="166"/>
      <c r="BA65" s="167"/>
      <c r="BB65" s="168"/>
      <c r="BC65" s="172"/>
      <c r="BD65" s="173"/>
      <c r="BE65" s="173"/>
      <c r="BF65" s="173"/>
      <c r="BG65" s="173"/>
      <c r="BH65" s="174"/>
    </row>
    <row r="66" spans="2:60" ht="20.25" customHeight="1" x14ac:dyDescent="0.4">
      <c r="B66" s="143">
        <f>B64+1</f>
        <v>26</v>
      </c>
      <c r="C66" s="145" t="s">
        <v>217</v>
      </c>
      <c r="D66" s="146"/>
      <c r="E66" s="147"/>
      <c r="F66" s="149" t="s">
        <v>119</v>
      </c>
      <c r="G66" s="147"/>
      <c r="H66" s="152" t="s">
        <v>153</v>
      </c>
      <c r="I66" s="153"/>
      <c r="J66" s="153"/>
      <c r="K66" s="153"/>
      <c r="L66" s="154"/>
      <c r="M66" s="156" t="s">
        <v>186</v>
      </c>
      <c r="N66" s="157"/>
      <c r="O66" s="157"/>
      <c r="P66" s="158"/>
      <c r="Q66" s="162" t="s">
        <v>56</v>
      </c>
      <c r="R66" s="163"/>
      <c r="S66" s="164"/>
      <c r="T66" s="117" t="s">
        <v>260</v>
      </c>
      <c r="U66" s="118" t="s">
        <v>260</v>
      </c>
      <c r="V66" s="118" t="s">
        <v>260</v>
      </c>
      <c r="W66" s="118" t="s">
        <v>260</v>
      </c>
      <c r="X66" s="118" t="s">
        <v>66</v>
      </c>
      <c r="Y66" s="118" t="s">
        <v>66</v>
      </c>
      <c r="Z66" s="119" t="s">
        <v>260</v>
      </c>
      <c r="AA66" s="117" t="s">
        <v>260</v>
      </c>
      <c r="AB66" s="118" t="s">
        <v>260</v>
      </c>
      <c r="AC66" s="118" t="s">
        <v>260</v>
      </c>
      <c r="AD66" s="118" t="s">
        <v>260</v>
      </c>
      <c r="AE66" s="118" t="s">
        <v>66</v>
      </c>
      <c r="AF66" s="118" t="s">
        <v>66</v>
      </c>
      <c r="AG66" s="119" t="s">
        <v>260</v>
      </c>
      <c r="AH66" s="117" t="s">
        <v>260</v>
      </c>
      <c r="AI66" s="118" t="s">
        <v>260</v>
      </c>
      <c r="AJ66" s="118" t="s">
        <v>260</v>
      </c>
      <c r="AK66" s="118" t="s">
        <v>260</v>
      </c>
      <c r="AL66" s="118" t="s">
        <v>66</v>
      </c>
      <c r="AM66" s="118" t="s">
        <v>66</v>
      </c>
      <c r="AN66" s="119" t="s">
        <v>260</v>
      </c>
      <c r="AO66" s="117" t="s">
        <v>260</v>
      </c>
      <c r="AP66" s="118" t="s">
        <v>260</v>
      </c>
      <c r="AQ66" s="118" t="s">
        <v>260</v>
      </c>
      <c r="AR66" s="118" t="s">
        <v>260</v>
      </c>
      <c r="AS66" s="118" t="s">
        <v>66</v>
      </c>
      <c r="AT66" s="118" t="s">
        <v>66</v>
      </c>
      <c r="AU66" s="119" t="s">
        <v>260</v>
      </c>
      <c r="AV66" s="117"/>
      <c r="AW66" s="118"/>
      <c r="AX66" s="119"/>
      <c r="AY66" s="165">
        <f t="shared" ref="AY66" si="27">IF($BD$3="計画",SUM(T67:AU67),IF($BD$3="実績",SUM(T67:AX67),""))</f>
        <v>160.00000000000003</v>
      </c>
      <c r="AZ66" s="166"/>
      <c r="BA66" s="167">
        <f>IF($BD$3="計画",AY66/4,IF($BD$3="実績",AY66/($BB$7/7),""))</f>
        <v>40.000000000000007</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91">
        <f>IF(T66="","",VLOOKUP(T66,'【記載例】シフト記号表（勤務時間帯）'!$C$4:$K$35,9,FALSE))</f>
        <v>8.0000000000000018</v>
      </c>
      <c r="U67" s="92">
        <f>IF(U66="","",VLOOKUP(U66,'【記載例】シフト記号表（勤務時間帯）'!$C$4:$K$35,9,FALSE))</f>
        <v>8.0000000000000018</v>
      </c>
      <c r="V67" s="92">
        <f>IF(V66="","",VLOOKUP(V66,'【記載例】シフト記号表（勤務時間帯）'!$C$4:$K$35,9,FALSE))</f>
        <v>8.0000000000000018</v>
      </c>
      <c r="W67" s="92">
        <f>IF(W66="","",VLOOKUP(W66,'【記載例】シフト記号表（勤務時間帯）'!$C$4:$K$35,9,FALSE))</f>
        <v>8.0000000000000018</v>
      </c>
      <c r="X67" s="92" t="str">
        <f>IF(X66="","",VLOOKUP(X66,'【記載例】シフト記号表（勤務時間帯）'!$C$4:$K$35,9,FALSE))</f>
        <v>-</v>
      </c>
      <c r="Y67" s="92" t="str">
        <f>IF(Y66="","",VLOOKUP(Y66,'【記載例】シフト記号表（勤務時間帯）'!$C$4:$K$35,9,FALSE))</f>
        <v>-</v>
      </c>
      <c r="Z67" s="93">
        <f>IF(Z66="","",VLOOKUP(Z66,'【記載例】シフト記号表（勤務時間帯）'!$C$4:$K$35,9,FALSE))</f>
        <v>8.0000000000000018</v>
      </c>
      <c r="AA67" s="91">
        <f>IF(AA66="","",VLOOKUP(AA66,'【記載例】シフト記号表（勤務時間帯）'!$C$4:$K$35,9,FALSE))</f>
        <v>8.0000000000000018</v>
      </c>
      <c r="AB67" s="92">
        <f>IF(AB66="","",VLOOKUP(AB66,'【記載例】シフト記号表（勤務時間帯）'!$C$4:$K$35,9,FALSE))</f>
        <v>8.0000000000000018</v>
      </c>
      <c r="AC67" s="92">
        <f>IF(AC66="","",VLOOKUP(AC66,'【記載例】シフト記号表（勤務時間帯）'!$C$4:$K$35,9,FALSE))</f>
        <v>8.0000000000000018</v>
      </c>
      <c r="AD67" s="92">
        <f>IF(AD66="","",VLOOKUP(AD66,'【記載例】シフト記号表（勤務時間帯）'!$C$4:$K$35,9,FALSE))</f>
        <v>8.0000000000000018</v>
      </c>
      <c r="AE67" s="92" t="str">
        <f>IF(AE66="","",VLOOKUP(AE66,'【記載例】シフト記号表（勤務時間帯）'!$C$4:$K$35,9,FALSE))</f>
        <v>-</v>
      </c>
      <c r="AF67" s="92" t="str">
        <f>IF(AF66="","",VLOOKUP(AF66,'【記載例】シフト記号表（勤務時間帯）'!$C$4:$K$35,9,FALSE))</f>
        <v>-</v>
      </c>
      <c r="AG67" s="93">
        <f>IF(AG66="","",VLOOKUP(AG66,'【記載例】シフト記号表（勤務時間帯）'!$C$4:$K$35,9,FALSE))</f>
        <v>8.0000000000000018</v>
      </c>
      <c r="AH67" s="91">
        <f>IF(AH66="","",VLOOKUP(AH66,'【記載例】シフト記号表（勤務時間帯）'!$C$4:$K$35,9,FALSE))</f>
        <v>8.0000000000000018</v>
      </c>
      <c r="AI67" s="92">
        <f>IF(AI66="","",VLOOKUP(AI66,'【記載例】シフト記号表（勤務時間帯）'!$C$4:$K$35,9,FALSE))</f>
        <v>8.0000000000000018</v>
      </c>
      <c r="AJ67" s="92">
        <f>IF(AJ66="","",VLOOKUP(AJ66,'【記載例】シフト記号表（勤務時間帯）'!$C$4:$K$35,9,FALSE))</f>
        <v>8.0000000000000018</v>
      </c>
      <c r="AK67" s="92">
        <f>IF(AK66="","",VLOOKUP(AK66,'【記載例】シフト記号表（勤務時間帯）'!$C$4:$K$35,9,FALSE))</f>
        <v>8.0000000000000018</v>
      </c>
      <c r="AL67" s="92" t="str">
        <f>IF(AL66="","",VLOOKUP(AL66,'【記載例】シフト記号表（勤務時間帯）'!$C$4:$K$35,9,FALSE))</f>
        <v>-</v>
      </c>
      <c r="AM67" s="92" t="str">
        <f>IF(AM66="","",VLOOKUP(AM66,'【記載例】シフト記号表（勤務時間帯）'!$C$4:$K$35,9,FALSE))</f>
        <v>-</v>
      </c>
      <c r="AN67" s="93">
        <f>IF(AN66="","",VLOOKUP(AN66,'【記載例】シフト記号表（勤務時間帯）'!$C$4:$K$35,9,FALSE))</f>
        <v>8.0000000000000018</v>
      </c>
      <c r="AO67" s="91">
        <f>IF(AO66="","",VLOOKUP(AO66,'【記載例】シフト記号表（勤務時間帯）'!$C$4:$K$35,9,FALSE))</f>
        <v>8.0000000000000018</v>
      </c>
      <c r="AP67" s="92">
        <f>IF(AP66="","",VLOOKUP(AP66,'【記載例】シフト記号表（勤務時間帯）'!$C$4:$K$35,9,FALSE))</f>
        <v>8.0000000000000018</v>
      </c>
      <c r="AQ67" s="92">
        <f>IF(AQ66="","",VLOOKUP(AQ66,'【記載例】シフト記号表（勤務時間帯）'!$C$4:$K$35,9,FALSE))</f>
        <v>8.0000000000000018</v>
      </c>
      <c r="AR67" s="92">
        <f>IF(AR66="","",VLOOKUP(AR66,'【記載例】シフト記号表（勤務時間帯）'!$C$4:$K$35,9,FALSE))</f>
        <v>8.0000000000000018</v>
      </c>
      <c r="AS67" s="92" t="str">
        <f>IF(AS66="","",VLOOKUP(AS66,'【記載例】シフト記号表（勤務時間帯）'!$C$4:$K$35,9,FALSE))</f>
        <v>-</v>
      </c>
      <c r="AT67" s="92" t="str">
        <f>IF(AT66="","",VLOOKUP(AT66,'【記載例】シフト記号表（勤務時間帯）'!$C$4:$K$35,9,FALSE))</f>
        <v>-</v>
      </c>
      <c r="AU67" s="93">
        <f>IF(AU66="","",VLOOKUP(AU66,'【記載例】シフト記号表（勤務時間帯）'!$C$4:$K$35,9,FALSE))</f>
        <v>8.0000000000000018</v>
      </c>
      <c r="AV67" s="91" t="str">
        <f>IF(AV66="","",VLOOKUP(AV66,'【記載例】シフト記号表（勤務時間帯）'!$C$4:$K$35,9,FALSE))</f>
        <v/>
      </c>
      <c r="AW67" s="92" t="str">
        <f>IF(AW66="","",VLOOKUP(AW66,'【記載例】シフト記号表（勤務時間帯）'!$C$4:$K$35,9,FALSE))</f>
        <v/>
      </c>
      <c r="AX67" s="93" t="str">
        <f>IF(AX66="","",VLOOKUP(AX66,'【記載例】シフト記号表（勤務時間帯）'!$C$4:$K$35,9,FALSE))</f>
        <v/>
      </c>
      <c r="AY67" s="165"/>
      <c r="AZ67" s="166"/>
      <c r="BA67" s="167"/>
      <c r="BB67" s="168"/>
      <c r="BC67" s="172"/>
      <c r="BD67" s="173"/>
      <c r="BE67" s="173"/>
      <c r="BF67" s="173"/>
      <c r="BG67" s="173"/>
      <c r="BH67" s="174"/>
    </row>
    <row r="68" spans="2:60" ht="20.25" customHeight="1" x14ac:dyDescent="0.4">
      <c r="B68" s="143">
        <f>B66+1</f>
        <v>27</v>
      </c>
      <c r="C68" s="145" t="s">
        <v>217</v>
      </c>
      <c r="D68" s="146"/>
      <c r="E68" s="147"/>
      <c r="F68" s="149" t="s">
        <v>241</v>
      </c>
      <c r="G68" s="147"/>
      <c r="H68" s="152" t="s">
        <v>154</v>
      </c>
      <c r="I68" s="153"/>
      <c r="J68" s="153"/>
      <c r="K68" s="153"/>
      <c r="L68" s="154"/>
      <c r="M68" s="156" t="s">
        <v>184</v>
      </c>
      <c r="N68" s="157"/>
      <c r="O68" s="157"/>
      <c r="P68" s="158"/>
      <c r="Q68" s="162" t="s">
        <v>56</v>
      </c>
      <c r="R68" s="163"/>
      <c r="S68" s="164"/>
      <c r="T68" s="117" t="s">
        <v>261</v>
      </c>
      <c r="U68" s="118" t="s">
        <v>261</v>
      </c>
      <c r="V68" s="118" t="s">
        <v>261</v>
      </c>
      <c r="W68" s="118" t="s">
        <v>261</v>
      </c>
      <c r="X68" s="118" t="s">
        <v>66</v>
      </c>
      <c r="Y68" s="118" t="s">
        <v>66</v>
      </c>
      <c r="Z68" s="119" t="s">
        <v>261</v>
      </c>
      <c r="AA68" s="117" t="s">
        <v>261</v>
      </c>
      <c r="AB68" s="118" t="s">
        <v>261</v>
      </c>
      <c r="AC68" s="118" t="s">
        <v>261</v>
      </c>
      <c r="AD68" s="118" t="s">
        <v>261</v>
      </c>
      <c r="AE68" s="118" t="s">
        <v>66</v>
      </c>
      <c r="AF68" s="118" t="s">
        <v>66</v>
      </c>
      <c r="AG68" s="119" t="s">
        <v>261</v>
      </c>
      <c r="AH68" s="117" t="s">
        <v>261</v>
      </c>
      <c r="AI68" s="118" t="s">
        <v>261</v>
      </c>
      <c r="AJ68" s="118" t="s">
        <v>261</v>
      </c>
      <c r="AK68" s="118" t="s">
        <v>261</v>
      </c>
      <c r="AL68" s="118" t="s">
        <v>66</v>
      </c>
      <c r="AM68" s="118" t="s">
        <v>66</v>
      </c>
      <c r="AN68" s="119" t="s">
        <v>261</v>
      </c>
      <c r="AO68" s="117" t="s">
        <v>261</v>
      </c>
      <c r="AP68" s="118" t="s">
        <v>261</v>
      </c>
      <c r="AQ68" s="118" t="s">
        <v>261</v>
      </c>
      <c r="AR68" s="118" t="s">
        <v>261</v>
      </c>
      <c r="AS68" s="118" t="s">
        <v>66</v>
      </c>
      <c r="AT68" s="118" t="s">
        <v>66</v>
      </c>
      <c r="AU68" s="119" t="s">
        <v>261</v>
      </c>
      <c r="AV68" s="117"/>
      <c r="AW68" s="118"/>
      <c r="AX68" s="119"/>
      <c r="AY68" s="165">
        <f t="shared" ref="AY68" si="28">IF($BD$3="計画",SUM(T69:AU69),IF($BD$3="実績",SUM(T69:AX69),""))</f>
        <v>160</v>
      </c>
      <c r="AZ68" s="166"/>
      <c r="BA68" s="167">
        <f>IF($BD$3="計画",AY68/4,IF($BD$3="実績",AY68/($BB$7/7),""))</f>
        <v>40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91">
        <f>IF(T68="","",VLOOKUP(T68,'【記載例】シフト記号表（勤務時間帯）'!$C$4:$K$35,9,FALSE))</f>
        <v>8</v>
      </c>
      <c r="U69" s="92">
        <f>IF(U68="","",VLOOKUP(U68,'【記載例】シフト記号表（勤務時間帯）'!$C$4:$K$35,9,FALSE))</f>
        <v>8</v>
      </c>
      <c r="V69" s="92">
        <f>IF(V68="","",VLOOKUP(V68,'【記載例】シフト記号表（勤務時間帯）'!$C$4:$K$35,9,FALSE))</f>
        <v>8</v>
      </c>
      <c r="W69" s="92">
        <f>IF(W68="","",VLOOKUP(W68,'【記載例】シフト記号表（勤務時間帯）'!$C$4:$K$35,9,FALSE))</f>
        <v>8</v>
      </c>
      <c r="X69" s="92" t="str">
        <f>IF(X68="","",VLOOKUP(X68,'【記載例】シフト記号表（勤務時間帯）'!$C$4:$K$35,9,FALSE))</f>
        <v>-</v>
      </c>
      <c r="Y69" s="92" t="str">
        <f>IF(Y68="","",VLOOKUP(Y68,'【記載例】シフト記号表（勤務時間帯）'!$C$4:$K$35,9,FALSE))</f>
        <v>-</v>
      </c>
      <c r="Z69" s="93">
        <f>IF(Z68="","",VLOOKUP(Z68,'【記載例】シフト記号表（勤務時間帯）'!$C$4:$K$35,9,FALSE))</f>
        <v>8</v>
      </c>
      <c r="AA69" s="91">
        <f>IF(AA68="","",VLOOKUP(AA68,'【記載例】シフト記号表（勤務時間帯）'!$C$4:$K$35,9,FALSE))</f>
        <v>8</v>
      </c>
      <c r="AB69" s="92">
        <f>IF(AB68="","",VLOOKUP(AB68,'【記載例】シフト記号表（勤務時間帯）'!$C$4:$K$35,9,FALSE))</f>
        <v>8</v>
      </c>
      <c r="AC69" s="92">
        <f>IF(AC68="","",VLOOKUP(AC68,'【記載例】シフト記号表（勤務時間帯）'!$C$4:$K$35,9,FALSE))</f>
        <v>8</v>
      </c>
      <c r="AD69" s="92">
        <f>IF(AD68="","",VLOOKUP(AD68,'【記載例】シフト記号表（勤務時間帯）'!$C$4:$K$35,9,FALSE))</f>
        <v>8</v>
      </c>
      <c r="AE69" s="92" t="str">
        <f>IF(AE68="","",VLOOKUP(AE68,'【記載例】シフト記号表（勤務時間帯）'!$C$4:$K$35,9,FALSE))</f>
        <v>-</v>
      </c>
      <c r="AF69" s="92" t="str">
        <f>IF(AF68="","",VLOOKUP(AF68,'【記載例】シフト記号表（勤務時間帯）'!$C$4:$K$35,9,FALSE))</f>
        <v>-</v>
      </c>
      <c r="AG69" s="93">
        <f>IF(AG68="","",VLOOKUP(AG68,'【記載例】シフト記号表（勤務時間帯）'!$C$4:$K$35,9,FALSE))</f>
        <v>8</v>
      </c>
      <c r="AH69" s="91">
        <f>IF(AH68="","",VLOOKUP(AH68,'【記載例】シフト記号表（勤務時間帯）'!$C$4:$K$35,9,FALSE))</f>
        <v>8</v>
      </c>
      <c r="AI69" s="92">
        <f>IF(AI68="","",VLOOKUP(AI68,'【記載例】シフト記号表（勤務時間帯）'!$C$4:$K$35,9,FALSE))</f>
        <v>8</v>
      </c>
      <c r="AJ69" s="92">
        <f>IF(AJ68="","",VLOOKUP(AJ68,'【記載例】シフト記号表（勤務時間帯）'!$C$4:$K$35,9,FALSE))</f>
        <v>8</v>
      </c>
      <c r="AK69" s="92">
        <f>IF(AK68="","",VLOOKUP(AK68,'【記載例】シフト記号表（勤務時間帯）'!$C$4:$K$35,9,FALSE))</f>
        <v>8</v>
      </c>
      <c r="AL69" s="92" t="str">
        <f>IF(AL68="","",VLOOKUP(AL68,'【記載例】シフト記号表（勤務時間帯）'!$C$4:$K$35,9,FALSE))</f>
        <v>-</v>
      </c>
      <c r="AM69" s="92" t="str">
        <f>IF(AM68="","",VLOOKUP(AM68,'【記載例】シフト記号表（勤務時間帯）'!$C$4:$K$35,9,FALSE))</f>
        <v>-</v>
      </c>
      <c r="AN69" s="93">
        <f>IF(AN68="","",VLOOKUP(AN68,'【記載例】シフト記号表（勤務時間帯）'!$C$4:$K$35,9,FALSE))</f>
        <v>8</v>
      </c>
      <c r="AO69" s="91">
        <f>IF(AO68="","",VLOOKUP(AO68,'【記載例】シフト記号表（勤務時間帯）'!$C$4:$K$35,9,FALSE))</f>
        <v>8</v>
      </c>
      <c r="AP69" s="92">
        <f>IF(AP68="","",VLOOKUP(AP68,'【記載例】シフト記号表（勤務時間帯）'!$C$4:$K$35,9,FALSE))</f>
        <v>8</v>
      </c>
      <c r="AQ69" s="92">
        <f>IF(AQ68="","",VLOOKUP(AQ68,'【記載例】シフト記号表（勤務時間帯）'!$C$4:$K$35,9,FALSE))</f>
        <v>8</v>
      </c>
      <c r="AR69" s="92">
        <f>IF(AR68="","",VLOOKUP(AR68,'【記載例】シフト記号表（勤務時間帯）'!$C$4:$K$35,9,FALSE))</f>
        <v>8</v>
      </c>
      <c r="AS69" s="92" t="str">
        <f>IF(AS68="","",VLOOKUP(AS68,'【記載例】シフト記号表（勤務時間帯）'!$C$4:$K$35,9,FALSE))</f>
        <v>-</v>
      </c>
      <c r="AT69" s="92" t="str">
        <f>IF(AT68="","",VLOOKUP(AT68,'【記載例】シフト記号表（勤務時間帯）'!$C$4:$K$35,9,FALSE))</f>
        <v>-</v>
      </c>
      <c r="AU69" s="93">
        <f>IF(AU68="","",VLOOKUP(AU68,'【記載例】シフト記号表（勤務時間帯）'!$C$4:$K$35,9,FALSE))</f>
        <v>8</v>
      </c>
      <c r="AV69" s="91" t="str">
        <f>IF(AV68="","",VLOOKUP(AV68,'【記載例】シフト記号表（勤務時間帯）'!$C$4:$K$35,9,FALSE))</f>
        <v/>
      </c>
      <c r="AW69" s="92" t="str">
        <f>IF(AW68="","",VLOOKUP(AW68,'【記載例】シフト記号表（勤務時間帯）'!$C$4:$K$35,9,FALSE))</f>
        <v/>
      </c>
      <c r="AX69" s="93" t="str">
        <f>IF(AX68="","",VLOOKUP(AX68,'【記載例】シフト記号表（勤務時間帯）'!$C$4:$K$35,9,FALSE))</f>
        <v/>
      </c>
      <c r="AY69" s="165"/>
      <c r="AZ69" s="166"/>
      <c r="BA69" s="167"/>
      <c r="BB69" s="168"/>
      <c r="BC69" s="172"/>
      <c r="BD69" s="173"/>
      <c r="BE69" s="173"/>
      <c r="BF69" s="173"/>
      <c r="BG69" s="173"/>
      <c r="BH69" s="174"/>
    </row>
    <row r="70" spans="2:60" ht="20.25" customHeight="1" x14ac:dyDescent="0.4">
      <c r="B70" s="143">
        <f>B68+1</f>
        <v>28</v>
      </c>
      <c r="C70" s="145" t="s">
        <v>155</v>
      </c>
      <c r="D70" s="146"/>
      <c r="E70" s="147"/>
      <c r="F70" s="149" t="s">
        <v>119</v>
      </c>
      <c r="G70" s="147"/>
      <c r="H70" s="152" t="s">
        <v>155</v>
      </c>
      <c r="I70" s="153"/>
      <c r="J70" s="153"/>
      <c r="K70" s="153"/>
      <c r="L70" s="154"/>
      <c r="M70" s="156" t="s">
        <v>187</v>
      </c>
      <c r="N70" s="157"/>
      <c r="O70" s="157"/>
      <c r="P70" s="158"/>
      <c r="Q70" s="162" t="s">
        <v>56</v>
      </c>
      <c r="R70" s="163"/>
      <c r="S70" s="164"/>
      <c r="T70" s="117" t="s">
        <v>262</v>
      </c>
      <c r="U70" s="118" t="s">
        <v>66</v>
      </c>
      <c r="V70" s="118" t="s">
        <v>66</v>
      </c>
      <c r="W70" s="118" t="s">
        <v>262</v>
      </c>
      <c r="X70" s="118" t="s">
        <v>262</v>
      </c>
      <c r="Y70" s="118" t="s">
        <v>262</v>
      </c>
      <c r="Z70" s="119" t="s">
        <v>262</v>
      </c>
      <c r="AA70" s="117" t="s">
        <v>262</v>
      </c>
      <c r="AB70" s="118" t="s">
        <v>66</v>
      </c>
      <c r="AC70" s="118" t="s">
        <v>66</v>
      </c>
      <c r="AD70" s="118" t="s">
        <v>262</v>
      </c>
      <c r="AE70" s="118" t="s">
        <v>262</v>
      </c>
      <c r="AF70" s="118" t="s">
        <v>262</v>
      </c>
      <c r="AG70" s="119" t="s">
        <v>262</v>
      </c>
      <c r="AH70" s="117" t="s">
        <v>262</v>
      </c>
      <c r="AI70" s="118" t="s">
        <v>66</v>
      </c>
      <c r="AJ70" s="118" t="s">
        <v>66</v>
      </c>
      <c r="AK70" s="118" t="s">
        <v>262</v>
      </c>
      <c r="AL70" s="118" t="s">
        <v>262</v>
      </c>
      <c r="AM70" s="118" t="s">
        <v>262</v>
      </c>
      <c r="AN70" s="119" t="s">
        <v>262</v>
      </c>
      <c r="AO70" s="117" t="s">
        <v>262</v>
      </c>
      <c r="AP70" s="118" t="s">
        <v>66</v>
      </c>
      <c r="AQ70" s="118" t="s">
        <v>66</v>
      </c>
      <c r="AR70" s="118" t="s">
        <v>262</v>
      </c>
      <c r="AS70" s="118" t="s">
        <v>262</v>
      </c>
      <c r="AT70" s="118" t="s">
        <v>262</v>
      </c>
      <c r="AU70" s="119" t="s">
        <v>262</v>
      </c>
      <c r="AV70" s="117"/>
      <c r="AW70" s="118"/>
      <c r="AX70" s="119"/>
      <c r="AY70" s="165">
        <f t="shared" ref="AY70" si="29">IF($BD$3="計画",SUM(T71:AU71),IF($BD$3="実績",SUM(T71:AX71),""))</f>
        <v>160</v>
      </c>
      <c r="AZ70" s="166"/>
      <c r="BA70" s="167">
        <f>IF($BD$3="計画",AY70/4,IF($BD$3="実績",AY70/($BB$7/7),""))</f>
        <v>40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91">
        <f>IF(T70="","",VLOOKUP(T70,'【記載例】シフト記号表（勤務時間帯）'!$C$4:$K$35,9,FALSE))</f>
        <v>8</v>
      </c>
      <c r="U71" s="92" t="str">
        <f>IF(U70="","",VLOOKUP(U70,'【記載例】シフト記号表（勤務時間帯）'!$C$4:$K$35,9,FALSE))</f>
        <v>-</v>
      </c>
      <c r="V71" s="92" t="str">
        <f>IF(V70="","",VLOOKUP(V70,'【記載例】シフト記号表（勤務時間帯）'!$C$4:$K$35,9,FALSE))</f>
        <v>-</v>
      </c>
      <c r="W71" s="92">
        <f>IF(W70="","",VLOOKUP(W70,'【記載例】シフト記号表（勤務時間帯）'!$C$4:$K$35,9,FALSE))</f>
        <v>8</v>
      </c>
      <c r="X71" s="92">
        <f>IF(X70="","",VLOOKUP(X70,'【記載例】シフト記号表（勤務時間帯）'!$C$4:$K$35,9,FALSE))</f>
        <v>8</v>
      </c>
      <c r="Y71" s="92">
        <f>IF(Y70="","",VLOOKUP(Y70,'【記載例】シフト記号表（勤務時間帯）'!$C$4:$K$35,9,FALSE))</f>
        <v>8</v>
      </c>
      <c r="Z71" s="93">
        <f>IF(Z70="","",VLOOKUP(Z70,'【記載例】シフト記号表（勤務時間帯）'!$C$4:$K$35,9,FALSE))</f>
        <v>8</v>
      </c>
      <c r="AA71" s="91">
        <f>IF(AA70="","",VLOOKUP(AA70,'【記載例】シフト記号表（勤務時間帯）'!$C$4:$K$35,9,FALSE))</f>
        <v>8</v>
      </c>
      <c r="AB71" s="92" t="str">
        <f>IF(AB70="","",VLOOKUP(AB70,'【記載例】シフト記号表（勤務時間帯）'!$C$4:$K$35,9,FALSE))</f>
        <v>-</v>
      </c>
      <c r="AC71" s="92" t="str">
        <f>IF(AC70="","",VLOOKUP(AC70,'【記載例】シフト記号表（勤務時間帯）'!$C$4:$K$35,9,FALSE))</f>
        <v>-</v>
      </c>
      <c r="AD71" s="92">
        <f>IF(AD70="","",VLOOKUP(AD70,'【記載例】シフト記号表（勤務時間帯）'!$C$4:$K$35,9,FALSE))</f>
        <v>8</v>
      </c>
      <c r="AE71" s="92">
        <f>IF(AE70="","",VLOOKUP(AE70,'【記載例】シフト記号表（勤務時間帯）'!$C$4:$K$35,9,FALSE))</f>
        <v>8</v>
      </c>
      <c r="AF71" s="92">
        <f>IF(AF70="","",VLOOKUP(AF70,'【記載例】シフト記号表（勤務時間帯）'!$C$4:$K$35,9,FALSE))</f>
        <v>8</v>
      </c>
      <c r="AG71" s="93">
        <f>IF(AG70="","",VLOOKUP(AG70,'【記載例】シフト記号表（勤務時間帯）'!$C$4:$K$35,9,FALSE))</f>
        <v>8</v>
      </c>
      <c r="AH71" s="91">
        <f>IF(AH70="","",VLOOKUP(AH70,'【記載例】シフト記号表（勤務時間帯）'!$C$4:$K$35,9,FALSE))</f>
        <v>8</v>
      </c>
      <c r="AI71" s="92" t="str">
        <f>IF(AI70="","",VLOOKUP(AI70,'【記載例】シフト記号表（勤務時間帯）'!$C$4:$K$35,9,FALSE))</f>
        <v>-</v>
      </c>
      <c r="AJ71" s="92" t="str">
        <f>IF(AJ70="","",VLOOKUP(AJ70,'【記載例】シフト記号表（勤務時間帯）'!$C$4:$K$35,9,FALSE))</f>
        <v>-</v>
      </c>
      <c r="AK71" s="92">
        <f>IF(AK70="","",VLOOKUP(AK70,'【記載例】シフト記号表（勤務時間帯）'!$C$4:$K$35,9,FALSE))</f>
        <v>8</v>
      </c>
      <c r="AL71" s="92">
        <f>IF(AL70="","",VLOOKUP(AL70,'【記載例】シフト記号表（勤務時間帯）'!$C$4:$K$35,9,FALSE))</f>
        <v>8</v>
      </c>
      <c r="AM71" s="92">
        <f>IF(AM70="","",VLOOKUP(AM70,'【記載例】シフト記号表（勤務時間帯）'!$C$4:$K$35,9,FALSE))</f>
        <v>8</v>
      </c>
      <c r="AN71" s="93">
        <f>IF(AN70="","",VLOOKUP(AN70,'【記載例】シフト記号表（勤務時間帯）'!$C$4:$K$35,9,FALSE))</f>
        <v>8</v>
      </c>
      <c r="AO71" s="91">
        <f>IF(AO70="","",VLOOKUP(AO70,'【記載例】シフト記号表（勤務時間帯）'!$C$4:$K$35,9,FALSE))</f>
        <v>8</v>
      </c>
      <c r="AP71" s="92" t="str">
        <f>IF(AP70="","",VLOOKUP(AP70,'【記載例】シフト記号表（勤務時間帯）'!$C$4:$K$35,9,FALSE))</f>
        <v>-</v>
      </c>
      <c r="AQ71" s="92" t="str">
        <f>IF(AQ70="","",VLOOKUP(AQ70,'【記載例】シフト記号表（勤務時間帯）'!$C$4:$K$35,9,FALSE))</f>
        <v>-</v>
      </c>
      <c r="AR71" s="92">
        <f>IF(AR70="","",VLOOKUP(AR70,'【記載例】シフト記号表（勤務時間帯）'!$C$4:$K$35,9,FALSE))</f>
        <v>8</v>
      </c>
      <c r="AS71" s="92">
        <f>IF(AS70="","",VLOOKUP(AS70,'【記載例】シフト記号表（勤務時間帯）'!$C$4:$K$35,9,FALSE))</f>
        <v>8</v>
      </c>
      <c r="AT71" s="92">
        <f>IF(AT70="","",VLOOKUP(AT70,'【記載例】シフト記号表（勤務時間帯）'!$C$4:$K$35,9,FALSE))</f>
        <v>8</v>
      </c>
      <c r="AU71" s="93">
        <f>IF(AU70="","",VLOOKUP(AU70,'【記載例】シフト記号表（勤務時間帯）'!$C$4:$K$35,9,FALSE))</f>
        <v>8</v>
      </c>
      <c r="AV71" s="91" t="str">
        <f>IF(AV70="","",VLOOKUP(AV70,'【記載例】シフト記号表（勤務時間帯）'!$C$4:$K$35,9,FALSE))</f>
        <v/>
      </c>
      <c r="AW71" s="92" t="str">
        <f>IF(AW70="","",VLOOKUP(AW70,'【記載例】シフト記号表（勤務時間帯）'!$C$4:$K$35,9,FALSE))</f>
        <v/>
      </c>
      <c r="AX71" s="93" t="str">
        <f>IF(AX70="","",VLOOKUP(AX70,'【記載例】シフト記号表（勤務時間帯）'!$C$4:$K$35,9,FALSE))</f>
        <v/>
      </c>
      <c r="AY71" s="165"/>
      <c r="AZ71" s="166"/>
      <c r="BA71" s="167"/>
      <c r="BB71" s="168"/>
      <c r="BC71" s="172"/>
      <c r="BD71" s="173"/>
      <c r="BE71" s="173"/>
      <c r="BF71" s="173"/>
      <c r="BG71" s="173"/>
      <c r="BH71" s="174"/>
    </row>
    <row r="72" spans="2:60" ht="20.25" customHeight="1" x14ac:dyDescent="0.4">
      <c r="B72" s="143">
        <f>B70+1</f>
        <v>29</v>
      </c>
      <c r="C72" s="145" t="s">
        <v>156</v>
      </c>
      <c r="D72" s="146"/>
      <c r="E72" s="147"/>
      <c r="F72" s="149" t="s">
        <v>119</v>
      </c>
      <c r="G72" s="147"/>
      <c r="H72" s="152" t="s">
        <v>156</v>
      </c>
      <c r="I72" s="153"/>
      <c r="J72" s="153"/>
      <c r="K72" s="153"/>
      <c r="L72" s="154"/>
      <c r="M72" s="156" t="s">
        <v>188</v>
      </c>
      <c r="N72" s="157"/>
      <c r="O72" s="157"/>
      <c r="P72" s="158"/>
      <c r="Q72" s="162" t="s">
        <v>56</v>
      </c>
      <c r="R72" s="163"/>
      <c r="S72" s="164"/>
      <c r="T72" s="117" t="s">
        <v>262</v>
      </c>
      <c r="U72" s="118" t="s">
        <v>262</v>
      </c>
      <c r="V72" s="118" t="s">
        <v>262</v>
      </c>
      <c r="W72" s="118" t="s">
        <v>262</v>
      </c>
      <c r="X72" s="118" t="s">
        <v>66</v>
      </c>
      <c r="Y72" s="118" t="s">
        <v>66</v>
      </c>
      <c r="Z72" s="119" t="s">
        <v>262</v>
      </c>
      <c r="AA72" s="117" t="s">
        <v>262</v>
      </c>
      <c r="AB72" s="118" t="s">
        <v>262</v>
      </c>
      <c r="AC72" s="118" t="s">
        <v>262</v>
      </c>
      <c r="AD72" s="118" t="s">
        <v>262</v>
      </c>
      <c r="AE72" s="118" t="s">
        <v>66</v>
      </c>
      <c r="AF72" s="118" t="s">
        <v>66</v>
      </c>
      <c r="AG72" s="119" t="s">
        <v>262</v>
      </c>
      <c r="AH72" s="117" t="s">
        <v>262</v>
      </c>
      <c r="AI72" s="118" t="s">
        <v>262</v>
      </c>
      <c r="AJ72" s="118" t="s">
        <v>262</v>
      </c>
      <c r="AK72" s="118" t="s">
        <v>262</v>
      </c>
      <c r="AL72" s="118" t="s">
        <v>66</v>
      </c>
      <c r="AM72" s="118" t="s">
        <v>66</v>
      </c>
      <c r="AN72" s="119" t="s">
        <v>262</v>
      </c>
      <c r="AO72" s="117" t="s">
        <v>262</v>
      </c>
      <c r="AP72" s="118" t="s">
        <v>262</v>
      </c>
      <c r="AQ72" s="118" t="s">
        <v>262</v>
      </c>
      <c r="AR72" s="118" t="s">
        <v>262</v>
      </c>
      <c r="AS72" s="118" t="s">
        <v>66</v>
      </c>
      <c r="AT72" s="118" t="s">
        <v>66</v>
      </c>
      <c r="AU72" s="119" t="s">
        <v>262</v>
      </c>
      <c r="AV72" s="117"/>
      <c r="AW72" s="118"/>
      <c r="AX72" s="119"/>
      <c r="AY72" s="165">
        <f t="shared" ref="AY72" si="30">IF($BD$3="計画",SUM(T73:AU73),IF($BD$3="実績",SUM(T73:AX73),""))</f>
        <v>160</v>
      </c>
      <c r="AZ72" s="166"/>
      <c r="BA72" s="167">
        <f>IF($BD$3="計画",AY72/4,IF($BD$3="実績",AY72/($BB$7/7),""))</f>
        <v>40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91">
        <f>IF(T72="","",VLOOKUP(T72,'【記載例】シフト記号表（勤務時間帯）'!$C$4:$K$35,9,FALSE))</f>
        <v>8</v>
      </c>
      <c r="U73" s="92">
        <f>IF(U72="","",VLOOKUP(U72,'【記載例】シフト記号表（勤務時間帯）'!$C$4:$K$35,9,FALSE))</f>
        <v>8</v>
      </c>
      <c r="V73" s="92">
        <f>IF(V72="","",VLOOKUP(V72,'【記載例】シフト記号表（勤務時間帯）'!$C$4:$K$35,9,FALSE))</f>
        <v>8</v>
      </c>
      <c r="W73" s="92">
        <f>IF(W72="","",VLOOKUP(W72,'【記載例】シフト記号表（勤務時間帯）'!$C$4:$K$35,9,FALSE))</f>
        <v>8</v>
      </c>
      <c r="X73" s="92" t="str">
        <f>IF(X72="","",VLOOKUP(X72,'【記載例】シフト記号表（勤務時間帯）'!$C$4:$K$35,9,FALSE))</f>
        <v>-</v>
      </c>
      <c r="Y73" s="92" t="str">
        <f>IF(Y72="","",VLOOKUP(Y72,'【記載例】シフト記号表（勤務時間帯）'!$C$4:$K$35,9,FALSE))</f>
        <v>-</v>
      </c>
      <c r="Z73" s="93">
        <f>IF(Z72="","",VLOOKUP(Z72,'【記載例】シフト記号表（勤務時間帯）'!$C$4:$K$35,9,FALSE))</f>
        <v>8</v>
      </c>
      <c r="AA73" s="91">
        <f>IF(AA72="","",VLOOKUP(AA72,'【記載例】シフト記号表（勤務時間帯）'!$C$4:$K$35,9,FALSE))</f>
        <v>8</v>
      </c>
      <c r="AB73" s="92">
        <f>IF(AB72="","",VLOOKUP(AB72,'【記載例】シフト記号表（勤務時間帯）'!$C$4:$K$35,9,FALSE))</f>
        <v>8</v>
      </c>
      <c r="AC73" s="92">
        <f>IF(AC72="","",VLOOKUP(AC72,'【記載例】シフト記号表（勤務時間帯）'!$C$4:$K$35,9,FALSE))</f>
        <v>8</v>
      </c>
      <c r="AD73" s="92">
        <f>IF(AD72="","",VLOOKUP(AD72,'【記載例】シフト記号表（勤務時間帯）'!$C$4:$K$35,9,FALSE))</f>
        <v>8</v>
      </c>
      <c r="AE73" s="92" t="str">
        <f>IF(AE72="","",VLOOKUP(AE72,'【記載例】シフト記号表（勤務時間帯）'!$C$4:$K$35,9,FALSE))</f>
        <v>-</v>
      </c>
      <c r="AF73" s="92" t="str">
        <f>IF(AF72="","",VLOOKUP(AF72,'【記載例】シフト記号表（勤務時間帯）'!$C$4:$K$35,9,FALSE))</f>
        <v>-</v>
      </c>
      <c r="AG73" s="93">
        <f>IF(AG72="","",VLOOKUP(AG72,'【記載例】シフト記号表（勤務時間帯）'!$C$4:$K$35,9,FALSE))</f>
        <v>8</v>
      </c>
      <c r="AH73" s="91">
        <f>IF(AH72="","",VLOOKUP(AH72,'【記載例】シフト記号表（勤務時間帯）'!$C$4:$K$35,9,FALSE))</f>
        <v>8</v>
      </c>
      <c r="AI73" s="92">
        <f>IF(AI72="","",VLOOKUP(AI72,'【記載例】シフト記号表（勤務時間帯）'!$C$4:$K$35,9,FALSE))</f>
        <v>8</v>
      </c>
      <c r="AJ73" s="92">
        <f>IF(AJ72="","",VLOOKUP(AJ72,'【記載例】シフト記号表（勤務時間帯）'!$C$4:$K$35,9,FALSE))</f>
        <v>8</v>
      </c>
      <c r="AK73" s="92">
        <f>IF(AK72="","",VLOOKUP(AK72,'【記載例】シフト記号表（勤務時間帯）'!$C$4:$K$35,9,FALSE))</f>
        <v>8</v>
      </c>
      <c r="AL73" s="92" t="str">
        <f>IF(AL72="","",VLOOKUP(AL72,'【記載例】シフト記号表（勤務時間帯）'!$C$4:$K$35,9,FALSE))</f>
        <v>-</v>
      </c>
      <c r="AM73" s="92" t="str">
        <f>IF(AM72="","",VLOOKUP(AM72,'【記載例】シフト記号表（勤務時間帯）'!$C$4:$K$35,9,FALSE))</f>
        <v>-</v>
      </c>
      <c r="AN73" s="93">
        <f>IF(AN72="","",VLOOKUP(AN72,'【記載例】シフト記号表（勤務時間帯）'!$C$4:$K$35,9,FALSE))</f>
        <v>8</v>
      </c>
      <c r="AO73" s="91">
        <f>IF(AO72="","",VLOOKUP(AO72,'【記載例】シフト記号表（勤務時間帯）'!$C$4:$K$35,9,FALSE))</f>
        <v>8</v>
      </c>
      <c r="AP73" s="92">
        <f>IF(AP72="","",VLOOKUP(AP72,'【記載例】シフト記号表（勤務時間帯）'!$C$4:$K$35,9,FALSE))</f>
        <v>8</v>
      </c>
      <c r="AQ73" s="92">
        <f>IF(AQ72="","",VLOOKUP(AQ72,'【記載例】シフト記号表（勤務時間帯）'!$C$4:$K$35,9,FALSE))</f>
        <v>8</v>
      </c>
      <c r="AR73" s="92">
        <f>IF(AR72="","",VLOOKUP(AR72,'【記載例】シフト記号表（勤務時間帯）'!$C$4:$K$35,9,FALSE))</f>
        <v>8</v>
      </c>
      <c r="AS73" s="92" t="str">
        <f>IF(AS72="","",VLOOKUP(AS72,'【記載例】シフト記号表（勤務時間帯）'!$C$4:$K$35,9,FALSE))</f>
        <v>-</v>
      </c>
      <c r="AT73" s="92" t="str">
        <f>IF(AT72="","",VLOOKUP(AT72,'【記載例】シフト記号表（勤務時間帯）'!$C$4:$K$35,9,FALSE))</f>
        <v>-</v>
      </c>
      <c r="AU73" s="93">
        <f>IF(AU72="","",VLOOKUP(AU72,'【記載例】シフト記号表（勤務時間帯）'!$C$4:$K$35,9,FALSE))</f>
        <v>8</v>
      </c>
      <c r="AV73" s="91" t="str">
        <f>IF(AV72="","",VLOOKUP(AV72,'【記載例】シフト記号表（勤務時間帯）'!$C$4:$K$35,9,FALSE))</f>
        <v/>
      </c>
      <c r="AW73" s="92" t="str">
        <f>IF(AW72="","",VLOOKUP(AW72,'【記載例】シフト記号表（勤務時間帯）'!$C$4:$K$35,9,FALSE))</f>
        <v/>
      </c>
      <c r="AX73" s="93" t="str">
        <f>IF(AX72="","",VLOOKUP(AX72,'【記載例】シフト記号表（勤務時間帯）'!$C$4:$K$35,9,FALSE))</f>
        <v/>
      </c>
      <c r="AY73" s="165"/>
      <c r="AZ73" s="166"/>
      <c r="BA73" s="167"/>
      <c r="BB73" s="168"/>
      <c r="BC73" s="172"/>
      <c r="BD73" s="173"/>
      <c r="BE73" s="173"/>
      <c r="BF73" s="173"/>
      <c r="BG73" s="173"/>
      <c r="BH73" s="174"/>
    </row>
    <row r="74" spans="2:60" ht="20.25" customHeight="1" x14ac:dyDescent="0.4">
      <c r="B74" s="143">
        <f>B72+1</f>
        <v>30</v>
      </c>
      <c r="C74" s="145" t="s">
        <v>157</v>
      </c>
      <c r="D74" s="146"/>
      <c r="E74" s="147"/>
      <c r="F74" s="149" t="s">
        <v>119</v>
      </c>
      <c r="G74" s="147"/>
      <c r="H74" s="152" t="s">
        <v>157</v>
      </c>
      <c r="I74" s="153"/>
      <c r="J74" s="153"/>
      <c r="K74" s="153"/>
      <c r="L74" s="154"/>
      <c r="M74" s="156" t="s">
        <v>189</v>
      </c>
      <c r="N74" s="157"/>
      <c r="O74" s="157"/>
      <c r="P74" s="158"/>
      <c r="Q74" s="162" t="s">
        <v>56</v>
      </c>
      <c r="R74" s="163"/>
      <c r="S74" s="164"/>
      <c r="T74" s="117" t="s">
        <v>66</v>
      </c>
      <c r="U74" s="118" t="s">
        <v>262</v>
      </c>
      <c r="V74" s="118" t="s">
        <v>262</v>
      </c>
      <c r="W74" s="118" t="s">
        <v>66</v>
      </c>
      <c r="X74" s="118" t="s">
        <v>262</v>
      </c>
      <c r="Y74" s="118" t="s">
        <v>262</v>
      </c>
      <c r="Z74" s="119" t="s">
        <v>262</v>
      </c>
      <c r="AA74" s="117" t="s">
        <v>66</v>
      </c>
      <c r="AB74" s="118" t="s">
        <v>262</v>
      </c>
      <c r="AC74" s="118" t="s">
        <v>262</v>
      </c>
      <c r="AD74" s="118" t="s">
        <v>66</v>
      </c>
      <c r="AE74" s="118" t="s">
        <v>262</v>
      </c>
      <c r="AF74" s="118" t="s">
        <v>262</v>
      </c>
      <c r="AG74" s="119" t="s">
        <v>262</v>
      </c>
      <c r="AH74" s="117" t="s">
        <v>66</v>
      </c>
      <c r="AI74" s="118" t="s">
        <v>262</v>
      </c>
      <c r="AJ74" s="118" t="s">
        <v>262</v>
      </c>
      <c r="AK74" s="118" t="s">
        <v>66</v>
      </c>
      <c r="AL74" s="118" t="s">
        <v>262</v>
      </c>
      <c r="AM74" s="118" t="s">
        <v>262</v>
      </c>
      <c r="AN74" s="119" t="s">
        <v>262</v>
      </c>
      <c r="AO74" s="117" t="s">
        <v>66</v>
      </c>
      <c r="AP74" s="118" t="s">
        <v>262</v>
      </c>
      <c r="AQ74" s="118" t="s">
        <v>262</v>
      </c>
      <c r="AR74" s="118" t="s">
        <v>66</v>
      </c>
      <c r="AS74" s="118" t="s">
        <v>262</v>
      </c>
      <c r="AT74" s="118" t="s">
        <v>262</v>
      </c>
      <c r="AU74" s="119" t="s">
        <v>262</v>
      </c>
      <c r="AV74" s="117"/>
      <c r="AW74" s="118"/>
      <c r="AX74" s="119"/>
      <c r="AY74" s="165">
        <f t="shared" ref="AY74" si="31">IF($BD$3="計画",SUM(T75:AU75),IF($BD$3="実績",SUM(T75:AX75),""))</f>
        <v>160</v>
      </c>
      <c r="AZ74" s="166"/>
      <c r="BA74" s="167">
        <f>IF($BD$3="計画",AY74/4,IF($BD$3="実績",AY74/($BB$7/7),""))</f>
        <v>40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91" t="str">
        <f>IF(T74="","",VLOOKUP(T74,'【記載例】シフト記号表（勤務時間帯）'!$C$4:$K$35,9,FALSE))</f>
        <v>-</v>
      </c>
      <c r="U75" s="92">
        <f>IF(U74="","",VLOOKUP(U74,'【記載例】シフト記号表（勤務時間帯）'!$C$4:$K$35,9,FALSE))</f>
        <v>8</v>
      </c>
      <c r="V75" s="92">
        <f>IF(V74="","",VLOOKUP(V74,'【記載例】シフト記号表（勤務時間帯）'!$C$4:$K$35,9,FALSE))</f>
        <v>8</v>
      </c>
      <c r="W75" s="92" t="str">
        <f>IF(W74="","",VLOOKUP(W74,'【記載例】シフト記号表（勤務時間帯）'!$C$4:$K$35,9,FALSE))</f>
        <v>-</v>
      </c>
      <c r="X75" s="92">
        <f>IF(X74="","",VLOOKUP(X74,'【記載例】シフト記号表（勤務時間帯）'!$C$4:$K$35,9,FALSE))</f>
        <v>8</v>
      </c>
      <c r="Y75" s="92">
        <f>IF(Y74="","",VLOOKUP(Y74,'【記載例】シフト記号表（勤務時間帯）'!$C$4:$K$35,9,FALSE))</f>
        <v>8</v>
      </c>
      <c r="Z75" s="93">
        <f>IF(Z74="","",VLOOKUP(Z74,'【記載例】シフト記号表（勤務時間帯）'!$C$4:$K$35,9,FALSE))</f>
        <v>8</v>
      </c>
      <c r="AA75" s="91" t="str">
        <f>IF(AA74="","",VLOOKUP(AA74,'【記載例】シフト記号表（勤務時間帯）'!$C$4:$K$35,9,FALSE))</f>
        <v>-</v>
      </c>
      <c r="AB75" s="92">
        <f>IF(AB74="","",VLOOKUP(AB74,'【記載例】シフト記号表（勤務時間帯）'!$C$4:$K$35,9,FALSE))</f>
        <v>8</v>
      </c>
      <c r="AC75" s="92">
        <f>IF(AC74="","",VLOOKUP(AC74,'【記載例】シフト記号表（勤務時間帯）'!$C$4:$K$35,9,FALSE))</f>
        <v>8</v>
      </c>
      <c r="AD75" s="92" t="str">
        <f>IF(AD74="","",VLOOKUP(AD74,'【記載例】シフト記号表（勤務時間帯）'!$C$4:$K$35,9,FALSE))</f>
        <v>-</v>
      </c>
      <c r="AE75" s="92">
        <f>IF(AE74="","",VLOOKUP(AE74,'【記載例】シフト記号表（勤務時間帯）'!$C$4:$K$35,9,FALSE))</f>
        <v>8</v>
      </c>
      <c r="AF75" s="92">
        <f>IF(AF74="","",VLOOKUP(AF74,'【記載例】シフト記号表（勤務時間帯）'!$C$4:$K$35,9,FALSE))</f>
        <v>8</v>
      </c>
      <c r="AG75" s="93">
        <f>IF(AG74="","",VLOOKUP(AG74,'【記載例】シフト記号表（勤務時間帯）'!$C$4:$K$35,9,FALSE))</f>
        <v>8</v>
      </c>
      <c r="AH75" s="91" t="str">
        <f>IF(AH74="","",VLOOKUP(AH74,'【記載例】シフト記号表（勤務時間帯）'!$C$4:$K$35,9,FALSE))</f>
        <v>-</v>
      </c>
      <c r="AI75" s="92">
        <f>IF(AI74="","",VLOOKUP(AI74,'【記載例】シフト記号表（勤務時間帯）'!$C$4:$K$35,9,FALSE))</f>
        <v>8</v>
      </c>
      <c r="AJ75" s="92">
        <f>IF(AJ74="","",VLOOKUP(AJ74,'【記載例】シフト記号表（勤務時間帯）'!$C$4:$K$35,9,FALSE))</f>
        <v>8</v>
      </c>
      <c r="AK75" s="92" t="str">
        <f>IF(AK74="","",VLOOKUP(AK74,'【記載例】シフト記号表（勤務時間帯）'!$C$4:$K$35,9,FALSE))</f>
        <v>-</v>
      </c>
      <c r="AL75" s="92">
        <f>IF(AL74="","",VLOOKUP(AL74,'【記載例】シフト記号表（勤務時間帯）'!$C$4:$K$35,9,FALSE))</f>
        <v>8</v>
      </c>
      <c r="AM75" s="92">
        <f>IF(AM74="","",VLOOKUP(AM74,'【記載例】シフト記号表（勤務時間帯）'!$C$4:$K$35,9,FALSE))</f>
        <v>8</v>
      </c>
      <c r="AN75" s="93">
        <f>IF(AN74="","",VLOOKUP(AN74,'【記載例】シフト記号表（勤務時間帯）'!$C$4:$K$35,9,FALSE))</f>
        <v>8</v>
      </c>
      <c r="AO75" s="91" t="str">
        <f>IF(AO74="","",VLOOKUP(AO74,'【記載例】シフト記号表（勤務時間帯）'!$C$4:$K$35,9,FALSE))</f>
        <v>-</v>
      </c>
      <c r="AP75" s="92">
        <f>IF(AP74="","",VLOOKUP(AP74,'【記載例】シフト記号表（勤務時間帯）'!$C$4:$K$35,9,FALSE))</f>
        <v>8</v>
      </c>
      <c r="AQ75" s="92">
        <f>IF(AQ74="","",VLOOKUP(AQ74,'【記載例】シフト記号表（勤務時間帯）'!$C$4:$K$35,9,FALSE))</f>
        <v>8</v>
      </c>
      <c r="AR75" s="92" t="str">
        <f>IF(AR74="","",VLOOKUP(AR74,'【記載例】シフト記号表（勤務時間帯）'!$C$4:$K$35,9,FALSE))</f>
        <v>-</v>
      </c>
      <c r="AS75" s="92">
        <f>IF(AS74="","",VLOOKUP(AS74,'【記載例】シフト記号表（勤務時間帯）'!$C$4:$K$35,9,FALSE))</f>
        <v>8</v>
      </c>
      <c r="AT75" s="92">
        <f>IF(AT74="","",VLOOKUP(AT74,'【記載例】シフト記号表（勤務時間帯）'!$C$4:$K$35,9,FALSE))</f>
        <v>8</v>
      </c>
      <c r="AU75" s="93">
        <f>IF(AU74="","",VLOOKUP(AU74,'【記載例】シフト記号表（勤務時間帯）'!$C$4:$K$35,9,FALSE))</f>
        <v>8</v>
      </c>
      <c r="AV75" s="91" t="str">
        <f>IF(AV74="","",VLOOKUP(AV74,'【記載例】シフト記号表（勤務時間帯）'!$C$4:$K$35,9,FALSE))</f>
        <v/>
      </c>
      <c r="AW75" s="92" t="str">
        <f>IF(AW74="","",VLOOKUP(AW74,'【記載例】シフト記号表（勤務時間帯）'!$C$4:$K$35,9,FALSE))</f>
        <v/>
      </c>
      <c r="AX75" s="93" t="str">
        <f>IF(AX74="","",VLOOKUP(AX74,'【記載例】シフト記号表（勤務時間帯）'!$C$4:$K$35,9,FALSE))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17"/>
      <c r="U76" s="118"/>
      <c r="V76" s="118"/>
      <c r="W76" s="118"/>
      <c r="X76" s="118"/>
      <c r="Y76" s="118"/>
      <c r="Z76" s="119"/>
      <c r="AA76" s="117"/>
      <c r="AB76" s="118"/>
      <c r="AC76" s="118"/>
      <c r="AD76" s="118"/>
      <c r="AE76" s="118"/>
      <c r="AF76" s="118"/>
      <c r="AG76" s="119"/>
      <c r="AH76" s="117"/>
      <c r="AI76" s="118"/>
      <c r="AJ76" s="118"/>
      <c r="AK76" s="118"/>
      <c r="AL76" s="118"/>
      <c r="AM76" s="118"/>
      <c r="AN76" s="119"/>
      <c r="AO76" s="117"/>
      <c r="AP76" s="118"/>
      <c r="AQ76" s="118"/>
      <c r="AR76" s="118"/>
      <c r="AS76" s="118"/>
      <c r="AT76" s="118"/>
      <c r="AU76" s="119"/>
      <c r="AV76" s="117"/>
      <c r="AW76" s="118"/>
      <c r="AX76" s="119"/>
      <c r="AY76" s="165">
        <f t="shared" ref="AY76" si="32">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91" t="str">
        <f>IF(T76="","",VLOOKUP(T76,'【記載例】シフト記号表（勤務時間帯）'!$C$4:$K$35,9,FALSE))</f>
        <v/>
      </c>
      <c r="U77" s="92" t="str">
        <f>IF(U76="","",VLOOKUP(U76,'【記載例】シフト記号表（勤務時間帯）'!$C$4:$K$35,9,FALSE))</f>
        <v/>
      </c>
      <c r="V77" s="92" t="str">
        <f>IF(V76="","",VLOOKUP(V76,'【記載例】シフト記号表（勤務時間帯）'!$C$4:$K$35,9,FALSE))</f>
        <v/>
      </c>
      <c r="W77" s="92" t="str">
        <f>IF(W76="","",VLOOKUP(W76,'【記載例】シフト記号表（勤務時間帯）'!$C$4:$K$35,9,FALSE))</f>
        <v/>
      </c>
      <c r="X77" s="92" t="str">
        <f>IF(X76="","",VLOOKUP(X76,'【記載例】シフト記号表（勤務時間帯）'!$C$4:$K$35,9,FALSE))</f>
        <v/>
      </c>
      <c r="Y77" s="92" t="str">
        <f>IF(Y76="","",VLOOKUP(Y76,'【記載例】シフト記号表（勤務時間帯）'!$C$4:$K$35,9,FALSE))</f>
        <v/>
      </c>
      <c r="Z77" s="93" t="str">
        <f>IF(Z76="","",VLOOKUP(Z76,'【記載例】シフト記号表（勤務時間帯）'!$C$4:$K$35,9,FALSE))</f>
        <v/>
      </c>
      <c r="AA77" s="91" t="str">
        <f>IF(AA76="","",VLOOKUP(AA76,'【記載例】シフト記号表（勤務時間帯）'!$C$4:$K$35,9,FALSE))</f>
        <v/>
      </c>
      <c r="AB77" s="92" t="str">
        <f>IF(AB76="","",VLOOKUP(AB76,'【記載例】シフト記号表（勤務時間帯）'!$C$4:$K$35,9,FALSE))</f>
        <v/>
      </c>
      <c r="AC77" s="92" t="str">
        <f>IF(AC76="","",VLOOKUP(AC76,'【記載例】シフト記号表（勤務時間帯）'!$C$4:$K$35,9,FALSE))</f>
        <v/>
      </c>
      <c r="AD77" s="92" t="str">
        <f>IF(AD76="","",VLOOKUP(AD76,'【記載例】シフト記号表（勤務時間帯）'!$C$4:$K$35,9,FALSE))</f>
        <v/>
      </c>
      <c r="AE77" s="92" t="str">
        <f>IF(AE76="","",VLOOKUP(AE76,'【記載例】シフト記号表（勤務時間帯）'!$C$4:$K$35,9,FALSE))</f>
        <v/>
      </c>
      <c r="AF77" s="92" t="str">
        <f>IF(AF76="","",VLOOKUP(AF76,'【記載例】シフト記号表（勤務時間帯）'!$C$4:$K$35,9,FALSE))</f>
        <v/>
      </c>
      <c r="AG77" s="93" t="str">
        <f>IF(AG76="","",VLOOKUP(AG76,'【記載例】シフト記号表（勤務時間帯）'!$C$4:$K$35,9,FALSE))</f>
        <v/>
      </c>
      <c r="AH77" s="91" t="str">
        <f>IF(AH76="","",VLOOKUP(AH76,'【記載例】シフト記号表（勤務時間帯）'!$C$4:$K$35,9,FALSE))</f>
        <v/>
      </c>
      <c r="AI77" s="92" t="str">
        <f>IF(AI76="","",VLOOKUP(AI76,'【記載例】シフト記号表（勤務時間帯）'!$C$4:$K$35,9,FALSE))</f>
        <v/>
      </c>
      <c r="AJ77" s="92" t="str">
        <f>IF(AJ76="","",VLOOKUP(AJ76,'【記載例】シフト記号表（勤務時間帯）'!$C$4:$K$35,9,FALSE))</f>
        <v/>
      </c>
      <c r="AK77" s="92" t="str">
        <f>IF(AK76="","",VLOOKUP(AK76,'【記載例】シフト記号表（勤務時間帯）'!$C$4:$K$35,9,FALSE))</f>
        <v/>
      </c>
      <c r="AL77" s="92" t="str">
        <f>IF(AL76="","",VLOOKUP(AL76,'【記載例】シフト記号表（勤務時間帯）'!$C$4:$K$35,9,FALSE))</f>
        <v/>
      </c>
      <c r="AM77" s="92" t="str">
        <f>IF(AM76="","",VLOOKUP(AM76,'【記載例】シフト記号表（勤務時間帯）'!$C$4:$K$35,9,FALSE))</f>
        <v/>
      </c>
      <c r="AN77" s="93" t="str">
        <f>IF(AN76="","",VLOOKUP(AN76,'【記載例】シフト記号表（勤務時間帯）'!$C$4:$K$35,9,FALSE))</f>
        <v/>
      </c>
      <c r="AO77" s="91" t="str">
        <f>IF(AO76="","",VLOOKUP(AO76,'【記載例】シフト記号表（勤務時間帯）'!$C$4:$K$35,9,FALSE))</f>
        <v/>
      </c>
      <c r="AP77" s="92" t="str">
        <f>IF(AP76="","",VLOOKUP(AP76,'【記載例】シフト記号表（勤務時間帯）'!$C$4:$K$35,9,FALSE))</f>
        <v/>
      </c>
      <c r="AQ77" s="92" t="str">
        <f>IF(AQ76="","",VLOOKUP(AQ76,'【記載例】シフト記号表（勤務時間帯）'!$C$4:$K$35,9,FALSE))</f>
        <v/>
      </c>
      <c r="AR77" s="92" t="str">
        <f>IF(AR76="","",VLOOKUP(AR76,'【記載例】シフト記号表（勤務時間帯）'!$C$4:$K$35,9,FALSE))</f>
        <v/>
      </c>
      <c r="AS77" s="92" t="str">
        <f>IF(AS76="","",VLOOKUP(AS76,'【記載例】シフト記号表（勤務時間帯）'!$C$4:$K$35,9,FALSE))</f>
        <v/>
      </c>
      <c r="AT77" s="92" t="str">
        <f>IF(AT76="","",VLOOKUP(AT76,'【記載例】シフト記号表（勤務時間帯）'!$C$4:$K$35,9,FALSE))</f>
        <v/>
      </c>
      <c r="AU77" s="93" t="str">
        <f>IF(AU76="","",VLOOKUP(AU76,'【記載例】シフト記号表（勤務時間帯）'!$C$4:$K$35,9,FALSE))</f>
        <v/>
      </c>
      <c r="AV77" s="91" t="str">
        <f>IF(AV76="","",VLOOKUP(AV76,'【記載例】シフト記号表（勤務時間帯）'!$C$4:$K$35,9,FALSE))</f>
        <v/>
      </c>
      <c r="AW77" s="92" t="str">
        <f>IF(AW76="","",VLOOKUP(AW76,'【記載例】シフト記号表（勤務時間帯）'!$C$4:$K$35,9,FALSE))</f>
        <v/>
      </c>
      <c r="AX77" s="93" t="str">
        <f>IF(AX76="","",VLOOKUP(AX76,'【記載例】シフト記号表（勤務時間帯）'!$C$4:$K$35,9,FALSE))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17"/>
      <c r="U78" s="118"/>
      <c r="V78" s="118"/>
      <c r="W78" s="118"/>
      <c r="X78" s="118"/>
      <c r="Y78" s="118"/>
      <c r="Z78" s="119"/>
      <c r="AA78" s="117"/>
      <c r="AB78" s="118"/>
      <c r="AC78" s="118"/>
      <c r="AD78" s="118"/>
      <c r="AE78" s="118"/>
      <c r="AF78" s="118"/>
      <c r="AG78" s="119"/>
      <c r="AH78" s="117"/>
      <c r="AI78" s="118"/>
      <c r="AJ78" s="118"/>
      <c r="AK78" s="118"/>
      <c r="AL78" s="118"/>
      <c r="AM78" s="118"/>
      <c r="AN78" s="119"/>
      <c r="AO78" s="117"/>
      <c r="AP78" s="118"/>
      <c r="AQ78" s="118"/>
      <c r="AR78" s="118"/>
      <c r="AS78" s="118"/>
      <c r="AT78" s="118"/>
      <c r="AU78" s="119"/>
      <c r="AV78" s="117"/>
      <c r="AW78" s="118"/>
      <c r="AX78" s="119"/>
      <c r="AY78" s="165">
        <f t="shared" ref="AY78" si="33">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91" t="str">
        <f>IF(T78="","",VLOOKUP(T78,'【記載例】シフト記号表（勤務時間帯）'!$C$4:$K$35,9,FALSE))</f>
        <v/>
      </c>
      <c r="U79" s="92" t="str">
        <f>IF(U78="","",VLOOKUP(U78,'【記載例】シフト記号表（勤務時間帯）'!$C$4:$K$35,9,FALSE))</f>
        <v/>
      </c>
      <c r="V79" s="92" t="str">
        <f>IF(V78="","",VLOOKUP(V78,'【記載例】シフト記号表（勤務時間帯）'!$C$4:$K$35,9,FALSE))</f>
        <v/>
      </c>
      <c r="W79" s="92" t="str">
        <f>IF(W78="","",VLOOKUP(W78,'【記載例】シフト記号表（勤務時間帯）'!$C$4:$K$35,9,FALSE))</f>
        <v/>
      </c>
      <c r="X79" s="92" t="str">
        <f>IF(X78="","",VLOOKUP(X78,'【記載例】シフト記号表（勤務時間帯）'!$C$4:$K$35,9,FALSE))</f>
        <v/>
      </c>
      <c r="Y79" s="92" t="str">
        <f>IF(Y78="","",VLOOKUP(Y78,'【記載例】シフト記号表（勤務時間帯）'!$C$4:$K$35,9,FALSE))</f>
        <v/>
      </c>
      <c r="Z79" s="93" t="str">
        <f>IF(Z78="","",VLOOKUP(Z78,'【記載例】シフト記号表（勤務時間帯）'!$C$4:$K$35,9,FALSE))</f>
        <v/>
      </c>
      <c r="AA79" s="91" t="str">
        <f>IF(AA78="","",VLOOKUP(AA78,'【記載例】シフト記号表（勤務時間帯）'!$C$4:$K$35,9,FALSE))</f>
        <v/>
      </c>
      <c r="AB79" s="92" t="str">
        <f>IF(AB78="","",VLOOKUP(AB78,'【記載例】シフト記号表（勤務時間帯）'!$C$4:$K$35,9,FALSE))</f>
        <v/>
      </c>
      <c r="AC79" s="92" t="str">
        <f>IF(AC78="","",VLOOKUP(AC78,'【記載例】シフト記号表（勤務時間帯）'!$C$4:$K$35,9,FALSE))</f>
        <v/>
      </c>
      <c r="AD79" s="92" t="str">
        <f>IF(AD78="","",VLOOKUP(AD78,'【記載例】シフト記号表（勤務時間帯）'!$C$4:$K$35,9,FALSE))</f>
        <v/>
      </c>
      <c r="AE79" s="92" t="str">
        <f>IF(AE78="","",VLOOKUP(AE78,'【記載例】シフト記号表（勤務時間帯）'!$C$4:$K$35,9,FALSE))</f>
        <v/>
      </c>
      <c r="AF79" s="92" t="str">
        <f>IF(AF78="","",VLOOKUP(AF78,'【記載例】シフト記号表（勤務時間帯）'!$C$4:$K$35,9,FALSE))</f>
        <v/>
      </c>
      <c r="AG79" s="93" t="str">
        <f>IF(AG78="","",VLOOKUP(AG78,'【記載例】シフト記号表（勤務時間帯）'!$C$4:$K$35,9,FALSE))</f>
        <v/>
      </c>
      <c r="AH79" s="91" t="str">
        <f>IF(AH78="","",VLOOKUP(AH78,'【記載例】シフト記号表（勤務時間帯）'!$C$4:$K$35,9,FALSE))</f>
        <v/>
      </c>
      <c r="AI79" s="92" t="str">
        <f>IF(AI78="","",VLOOKUP(AI78,'【記載例】シフト記号表（勤務時間帯）'!$C$4:$K$35,9,FALSE))</f>
        <v/>
      </c>
      <c r="AJ79" s="92" t="str">
        <f>IF(AJ78="","",VLOOKUP(AJ78,'【記載例】シフト記号表（勤務時間帯）'!$C$4:$K$35,9,FALSE))</f>
        <v/>
      </c>
      <c r="AK79" s="92" t="str">
        <f>IF(AK78="","",VLOOKUP(AK78,'【記載例】シフト記号表（勤務時間帯）'!$C$4:$K$35,9,FALSE))</f>
        <v/>
      </c>
      <c r="AL79" s="92" t="str">
        <f>IF(AL78="","",VLOOKUP(AL78,'【記載例】シフト記号表（勤務時間帯）'!$C$4:$K$35,9,FALSE))</f>
        <v/>
      </c>
      <c r="AM79" s="92" t="str">
        <f>IF(AM78="","",VLOOKUP(AM78,'【記載例】シフト記号表（勤務時間帯）'!$C$4:$K$35,9,FALSE))</f>
        <v/>
      </c>
      <c r="AN79" s="93" t="str">
        <f>IF(AN78="","",VLOOKUP(AN78,'【記載例】シフト記号表（勤務時間帯）'!$C$4:$K$35,9,FALSE))</f>
        <v/>
      </c>
      <c r="AO79" s="91" t="str">
        <f>IF(AO78="","",VLOOKUP(AO78,'【記載例】シフト記号表（勤務時間帯）'!$C$4:$K$35,9,FALSE))</f>
        <v/>
      </c>
      <c r="AP79" s="92" t="str">
        <f>IF(AP78="","",VLOOKUP(AP78,'【記載例】シフト記号表（勤務時間帯）'!$C$4:$K$35,9,FALSE))</f>
        <v/>
      </c>
      <c r="AQ79" s="92" t="str">
        <f>IF(AQ78="","",VLOOKUP(AQ78,'【記載例】シフト記号表（勤務時間帯）'!$C$4:$K$35,9,FALSE))</f>
        <v/>
      </c>
      <c r="AR79" s="92" t="str">
        <f>IF(AR78="","",VLOOKUP(AR78,'【記載例】シフト記号表（勤務時間帯）'!$C$4:$K$35,9,FALSE))</f>
        <v/>
      </c>
      <c r="AS79" s="92" t="str">
        <f>IF(AS78="","",VLOOKUP(AS78,'【記載例】シフト記号表（勤務時間帯）'!$C$4:$K$35,9,FALSE))</f>
        <v/>
      </c>
      <c r="AT79" s="92" t="str">
        <f>IF(AT78="","",VLOOKUP(AT78,'【記載例】シフト記号表（勤務時間帯）'!$C$4:$K$35,9,FALSE))</f>
        <v/>
      </c>
      <c r="AU79" s="93" t="str">
        <f>IF(AU78="","",VLOOKUP(AU78,'【記載例】シフト記号表（勤務時間帯）'!$C$4:$K$35,9,FALSE))</f>
        <v/>
      </c>
      <c r="AV79" s="91" t="str">
        <f>IF(AV78="","",VLOOKUP(AV78,'【記載例】シフト記号表（勤務時間帯）'!$C$4:$K$35,9,FALSE))</f>
        <v/>
      </c>
      <c r="AW79" s="92" t="str">
        <f>IF(AW78="","",VLOOKUP(AW78,'【記載例】シフト記号表（勤務時間帯）'!$C$4:$K$35,9,FALSE))</f>
        <v/>
      </c>
      <c r="AX79" s="93" t="str">
        <f>IF(AX78="","",VLOOKUP(AX78,'【記載例】シフト記号表（勤務時間帯）'!$C$4:$K$35,9,FALSE))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17"/>
      <c r="U80" s="118"/>
      <c r="V80" s="118"/>
      <c r="W80" s="118"/>
      <c r="X80" s="118"/>
      <c r="Y80" s="118"/>
      <c r="Z80" s="119"/>
      <c r="AA80" s="117"/>
      <c r="AB80" s="118"/>
      <c r="AC80" s="118"/>
      <c r="AD80" s="118"/>
      <c r="AE80" s="118"/>
      <c r="AF80" s="118"/>
      <c r="AG80" s="119"/>
      <c r="AH80" s="117"/>
      <c r="AI80" s="118"/>
      <c r="AJ80" s="118"/>
      <c r="AK80" s="118"/>
      <c r="AL80" s="118"/>
      <c r="AM80" s="118"/>
      <c r="AN80" s="119"/>
      <c r="AO80" s="117"/>
      <c r="AP80" s="118"/>
      <c r="AQ80" s="118"/>
      <c r="AR80" s="118"/>
      <c r="AS80" s="118"/>
      <c r="AT80" s="118"/>
      <c r="AU80" s="119"/>
      <c r="AV80" s="117"/>
      <c r="AW80" s="118"/>
      <c r="AX80" s="119"/>
      <c r="AY80" s="165">
        <f t="shared" ref="AY80" si="34">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91" t="str">
        <f>IF(T80="","",VLOOKUP(T80,'【記載例】シフト記号表（勤務時間帯）'!$C$4:$K$35,9,FALSE))</f>
        <v/>
      </c>
      <c r="U81" s="92" t="str">
        <f>IF(U80="","",VLOOKUP(U80,'【記載例】シフト記号表（勤務時間帯）'!$C$4:$K$35,9,FALSE))</f>
        <v/>
      </c>
      <c r="V81" s="92" t="str">
        <f>IF(V80="","",VLOOKUP(V80,'【記載例】シフト記号表（勤務時間帯）'!$C$4:$K$35,9,FALSE))</f>
        <v/>
      </c>
      <c r="W81" s="92" t="str">
        <f>IF(W80="","",VLOOKUP(W80,'【記載例】シフト記号表（勤務時間帯）'!$C$4:$K$35,9,FALSE))</f>
        <v/>
      </c>
      <c r="X81" s="92" t="str">
        <f>IF(X80="","",VLOOKUP(X80,'【記載例】シフト記号表（勤務時間帯）'!$C$4:$K$35,9,FALSE))</f>
        <v/>
      </c>
      <c r="Y81" s="92" t="str">
        <f>IF(Y80="","",VLOOKUP(Y80,'【記載例】シフト記号表（勤務時間帯）'!$C$4:$K$35,9,FALSE))</f>
        <v/>
      </c>
      <c r="Z81" s="93" t="str">
        <f>IF(Z80="","",VLOOKUP(Z80,'【記載例】シフト記号表（勤務時間帯）'!$C$4:$K$35,9,FALSE))</f>
        <v/>
      </c>
      <c r="AA81" s="91" t="str">
        <f>IF(AA80="","",VLOOKUP(AA80,'【記載例】シフト記号表（勤務時間帯）'!$C$4:$K$35,9,FALSE))</f>
        <v/>
      </c>
      <c r="AB81" s="92" t="str">
        <f>IF(AB80="","",VLOOKUP(AB80,'【記載例】シフト記号表（勤務時間帯）'!$C$4:$K$35,9,FALSE))</f>
        <v/>
      </c>
      <c r="AC81" s="92" t="str">
        <f>IF(AC80="","",VLOOKUP(AC80,'【記載例】シフト記号表（勤務時間帯）'!$C$4:$K$35,9,FALSE))</f>
        <v/>
      </c>
      <c r="AD81" s="92" t="str">
        <f>IF(AD80="","",VLOOKUP(AD80,'【記載例】シフト記号表（勤務時間帯）'!$C$4:$K$35,9,FALSE))</f>
        <v/>
      </c>
      <c r="AE81" s="92" t="str">
        <f>IF(AE80="","",VLOOKUP(AE80,'【記載例】シフト記号表（勤務時間帯）'!$C$4:$K$35,9,FALSE))</f>
        <v/>
      </c>
      <c r="AF81" s="92" t="str">
        <f>IF(AF80="","",VLOOKUP(AF80,'【記載例】シフト記号表（勤務時間帯）'!$C$4:$K$35,9,FALSE))</f>
        <v/>
      </c>
      <c r="AG81" s="93" t="str">
        <f>IF(AG80="","",VLOOKUP(AG80,'【記載例】シフト記号表（勤務時間帯）'!$C$4:$K$35,9,FALSE))</f>
        <v/>
      </c>
      <c r="AH81" s="91" t="str">
        <f>IF(AH80="","",VLOOKUP(AH80,'【記載例】シフト記号表（勤務時間帯）'!$C$4:$K$35,9,FALSE))</f>
        <v/>
      </c>
      <c r="AI81" s="92" t="str">
        <f>IF(AI80="","",VLOOKUP(AI80,'【記載例】シフト記号表（勤務時間帯）'!$C$4:$K$35,9,FALSE))</f>
        <v/>
      </c>
      <c r="AJ81" s="92" t="str">
        <f>IF(AJ80="","",VLOOKUP(AJ80,'【記載例】シフト記号表（勤務時間帯）'!$C$4:$K$35,9,FALSE))</f>
        <v/>
      </c>
      <c r="AK81" s="92" t="str">
        <f>IF(AK80="","",VLOOKUP(AK80,'【記載例】シフト記号表（勤務時間帯）'!$C$4:$K$35,9,FALSE))</f>
        <v/>
      </c>
      <c r="AL81" s="92" t="str">
        <f>IF(AL80="","",VLOOKUP(AL80,'【記載例】シフト記号表（勤務時間帯）'!$C$4:$K$35,9,FALSE))</f>
        <v/>
      </c>
      <c r="AM81" s="92" t="str">
        <f>IF(AM80="","",VLOOKUP(AM80,'【記載例】シフト記号表（勤務時間帯）'!$C$4:$K$35,9,FALSE))</f>
        <v/>
      </c>
      <c r="AN81" s="93" t="str">
        <f>IF(AN80="","",VLOOKUP(AN80,'【記載例】シフト記号表（勤務時間帯）'!$C$4:$K$35,9,FALSE))</f>
        <v/>
      </c>
      <c r="AO81" s="91" t="str">
        <f>IF(AO80="","",VLOOKUP(AO80,'【記載例】シフト記号表（勤務時間帯）'!$C$4:$K$35,9,FALSE))</f>
        <v/>
      </c>
      <c r="AP81" s="92" t="str">
        <f>IF(AP80="","",VLOOKUP(AP80,'【記載例】シフト記号表（勤務時間帯）'!$C$4:$K$35,9,FALSE))</f>
        <v/>
      </c>
      <c r="AQ81" s="92" t="str">
        <f>IF(AQ80="","",VLOOKUP(AQ80,'【記載例】シフト記号表（勤務時間帯）'!$C$4:$K$35,9,FALSE))</f>
        <v/>
      </c>
      <c r="AR81" s="92" t="str">
        <f>IF(AR80="","",VLOOKUP(AR80,'【記載例】シフト記号表（勤務時間帯）'!$C$4:$K$35,9,FALSE))</f>
        <v/>
      </c>
      <c r="AS81" s="92" t="str">
        <f>IF(AS80="","",VLOOKUP(AS80,'【記載例】シフト記号表（勤務時間帯）'!$C$4:$K$35,9,FALSE))</f>
        <v/>
      </c>
      <c r="AT81" s="92" t="str">
        <f>IF(AT80="","",VLOOKUP(AT80,'【記載例】シフト記号表（勤務時間帯）'!$C$4:$K$35,9,FALSE))</f>
        <v/>
      </c>
      <c r="AU81" s="93" t="str">
        <f>IF(AU80="","",VLOOKUP(AU80,'【記載例】シフト記号表（勤務時間帯）'!$C$4:$K$35,9,FALSE))</f>
        <v/>
      </c>
      <c r="AV81" s="91" t="str">
        <f>IF(AV80="","",VLOOKUP(AV80,'【記載例】シフト記号表（勤務時間帯）'!$C$4:$K$35,9,FALSE))</f>
        <v/>
      </c>
      <c r="AW81" s="92" t="str">
        <f>IF(AW80="","",VLOOKUP(AW80,'【記載例】シフト記号表（勤務時間帯）'!$C$4:$K$35,9,FALSE))</f>
        <v/>
      </c>
      <c r="AX81" s="93" t="str">
        <f>IF(AX80="","",VLOOKUP(AX80,'【記載例】シフト記号表（勤務時間帯）'!$C$4:$K$35,9,FALSE))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17"/>
      <c r="U82" s="118"/>
      <c r="V82" s="118"/>
      <c r="W82" s="118"/>
      <c r="X82" s="118"/>
      <c r="Y82" s="118"/>
      <c r="Z82" s="119"/>
      <c r="AA82" s="117"/>
      <c r="AB82" s="118"/>
      <c r="AC82" s="118"/>
      <c r="AD82" s="118"/>
      <c r="AE82" s="118"/>
      <c r="AF82" s="118"/>
      <c r="AG82" s="119"/>
      <c r="AH82" s="117"/>
      <c r="AI82" s="118"/>
      <c r="AJ82" s="118"/>
      <c r="AK82" s="118"/>
      <c r="AL82" s="118"/>
      <c r="AM82" s="118"/>
      <c r="AN82" s="119"/>
      <c r="AO82" s="117"/>
      <c r="AP82" s="118"/>
      <c r="AQ82" s="118"/>
      <c r="AR82" s="118"/>
      <c r="AS82" s="118"/>
      <c r="AT82" s="118"/>
      <c r="AU82" s="119"/>
      <c r="AV82" s="117"/>
      <c r="AW82" s="118"/>
      <c r="AX82" s="119"/>
      <c r="AY82" s="165">
        <f t="shared" ref="AY82" si="35">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91" t="str">
        <f>IF(T82="","",VLOOKUP(T82,'【記載例】シフト記号表（勤務時間帯）'!$C$4:$K$35,9,FALSE))</f>
        <v/>
      </c>
      <c r="U83" s="92" t="str">
        <f>IF(U82="","",VLOOKUP(U82,'【記載例】シフト記号表（勤務時間帯）'!$C$4:$K$35,9,FALSE))</f>
        <v/>
      </c>
      <c r="V83" s="92" t="str">
        <f>IF(V82="","",VLOOKUP(V82,'【記載例】シフト記号表（勤務時間帯）'!$C$4:$K$35,9,FALSE))</f>
        <v/>
      </c>
      <c r="W83" s="92" t="str">
        <f>IF(W82="","",VLOOKUP(W82,'【記載例】シフト記号表（勤務時間帯）'!$C$4:$K$35,9,FALSE))</f>
        <v/>
      </c>
      <c r="X83" s="92" t="str">
        <f>IF(X82="","",VLOOKUP(X82,'【記載例】シフト記号表（勤務時間帯）'!$C$4:$K$35,9,FALSE))</f>
        <v/>
      </c>
      <c r="Y83" s="92" t="str">
        <f>IF(Y82="","",VLOOKUP(Y82,'【記載例】シフト記号表（勤務時間帯）'!$C$4:$K$35,9,FALSE))</f>
        <v/>
      </c>
      <c r="Z83" s="93" t="str">
        <f>IF(Z82="","",VLOOKUP(Z82,'【記載例】シフト記号表（勤務時間帯）'!$C$4:$K$35,9,FALSE))</f>
        <v/>
      </c>
      <c r="AA83" s="91" t="str">
        <f>IF(AA82="","",VLOOKUP(AA82,'【記載例】シフト記号表（勤務時間帯）'!$C$4:$K$35,9,FALSE))</f>
        <v/>
      </c>
      <c r="AB83" s="92" t="str">
        <f>IF(AB82="","",VLOOKUP(AB82,'【記載例】シフト記号表（勤務時間帯）'!$C$4:$K$35,9,FALSE))</f>
        <v/>
      </c>
      <c r="AC83" s="92" t="str">
        <f>IF(AC82="","",VLOOKUP(AC82,'【記載例】シフト記号表（勤務時間帯）'!$C$4:$K$35,9,FALSE))</f>
        <v/>
      </c>
      <c r="AD83" s="92" t="str">
        <f>IF(AD82="","",VLOOKUP(AD82,'【記載例】シフト記号表（勤務時間帯）'!$C$4:$K$35,9,FALSE))</f>
        <v/>
      </c>
      <c r="AE83" s="92" t="str">
        <f>IF(AE82="","",VLOOKUP(AE82,'【記載例】シフト記号表（勤務時間帯）'!$C$4:$K$35,9,FALSE))</f>
        <v/>
      </c>
      <c r="AF83" s="92" t="str">
        <f>IF(AF82="","",VLOOKUP(AF82,'【記載例】シフト記号表（勤務時間帯）'!$C$4:$K$35,9,FALSE))</f>
        <v/>
      </c>
      <c r="AG83" s="93" t="str">
        <f>IF(AG82="","",VLOOKUP(AG82,'【記載例】シフト記号表（勤務時間帯）'!$C$4:$K$35,9,FALSE))</f>
        <v/>
      </c>
      <c r="AH83" s="91" t="str">
        <f>IF(AH82="","",VLOOKUP(AH82,'【記載例】シフト記号表（勤務時間帯）'!$C$4:$K$35,9,FALSE))</f>
        <v/>
      </c>
      <c r="AI83" s="92" t="str">
        <f>IF(AI82="","",VLOOKUP(AI82,'【記載例】シフト記号表（勤務時間帯）'!$C$4:$K$35,9,FALSE))</f>
        <v/>
      </c>
      <c r="AJ83" s="92" t="str">
        <f>IF(AJ82="","",VLOOKUP(AJ82,'【記載例】シフト記号表（勤務時間帯）'!$C$4:$K$35,9,FALSE))</f>
        <v/>
      </c>
      <c r="AK83" s="92" t="str">
        <f>IF(AK82="","",VLOOKUP(AK82,'【記載例】シフト記号表（勤務時間帯）'!$C$4:$K$35,9,FALSE))</f>
        <v/>
      </c>
      <c r="AL83" s="92" t="str">
        <f>IF(AL82="","",VLOOKUP(AL82,'【記載例】シフト記号表（勤務時間帯）'!$C$4:$K$35,9,FALSE))</f>
        <v/>
      </c>
      <c r="AM83" s="92" t="str">
        <f>IF(AM82="","",VLOOKUP(AM82,'【記載例】シフト記号表（勤務時間帯）'!$C$4:$K$35,9,FALSE))</f>
        <v/>
      </c>
      <c r="AN83" s="93" t="str">
        <f>IF(AN82="","",VLOOKUP(AN82,'【記載例】シフト記号表（勤務時間帯）'!$C$4:$K$35,9,FALSE))</f>
        <v/>
      </c>
      <c r="AO83" s="91" t="str">
        <f>IF(AO82="","",VLOOKUP(AO82,'【記載例】シフト記号表（勤務時間帯）'!$C$4:$K$35,9,FALSE))</f>
        <v/>
      </c>
      <c r="AP83" s="92" t="str">
        <f>IF(AP82="","",VLOOKUP(AP82,'【記載例】シフト記号表（勤務時間帯）'!$C$4:$K$35,9,FALSE))</f>
        <v/>
      </c>
      <c r="AQ83" s="92" t="str">
        <f>IF(AQ82="","",VLOOKUP(AQ82,'【記載例】シフト記号表（勤務時間帯）'!$C$4:$K$35,9,FALSE))</f>
        <v/>
      </c>
      <c r="AR83" s="92" t="str">
        <f>IF(AR82="","",VLOOKUP(AR82,'【記載例】シフト記号表（勤務時間帯）'!$C$4:$K$35,9,FALSE))</f>
        <v/>
      </c>
      <c r="AS83" s="92" t="str">
        <f>IF(AS82="","",VLOOKUP(AS82,'【記載例】シフト記号表（勤務時間帯）'!$C$4:$K$35,9,FALSE))</f>
        <v/>
      </c>
      <c r="AT83" s="92" t="str">
        <f>IF(AT82="","",VLOOKUP(AT82,'【記載例】シフト記号表（勤務時間帯）'!$C$4:$K$35,9,FALSE))</f>
        <v/>
      </c>
      <c r="AU83" s="93" t="str">
        <f>IF(AU82="","",VLOOKUP(AU82,'【記載例】シフト記号表（勤務時間帯）'!$C$4:$K$35,9,FALSE))</f>
        <v/>
      </c>
      <c r="AV83" s="91" t="str">
        <f>IF(AV82="","",VLOOKUP(AV82,'【記載例】シフト記号表（勤務時間帯）'!$C$4:$K$35,9,FALSE))</f>
        <v/>
      </c>
      <c r="AW83" s="92" t="str">
        <f>IF(AW82="","",VLOOKUP(AW82,'【記載例】シフト記号表（勤務時間帯）'!$C$4:$K$35,9,FALSE))</f>
        <v/>
      </c>
      <c r="AX83" s="93" t="str">
        <f>IF(AX82="","",VLOOKUP(AX82,'【記載例】シフト記号表（勤務時間帯）'!$C$4:$K$35,9,FALSE))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17"/>
      <c r="U84" s="118"/>
      <c r="V84" s="118"/>
      <c r="W84" s="118"/>
      <c r="X84" s="118"/>
      <c r="Y84" s="118"/>
      <c r="Z84" s="119"/>
      <c r="AA84" s="117"/>
      <c r="AB84" s="118"/>
      <c r="AC84" s="118"/>
      <c r="AD84" s="118"/>
      <c r="AE84" s="118"/>
      <c r="AF84" s="118"/>
      <c r="AG84" s="119"/>
      <c r="AH84" s="117"/>
      <c r="AI84" s="118"/>
      <c r="AJ84" s="118"/>
      <c r="AK84" s="118"/>
      <c r="AL84" s="118"/>
      <c r="AM84" s="118"/>
      <c r="AN84" s="119"/>
      <c r="AO84" s="117"/>
      <c r="AP84" s="118"/>
      <c r="AQ84" s="118"/>
      <c r="AR84" s="118"/>
      <c r="AS84" s="118"/>
      <c r="AT84" s="118"/>
      <c r="AU84" s="119"/>
      <c r="AV84" s="117"/>
      <c r="AW84" s="118"/>
      <c r="AX84" s="119"/>
      <c r="AY84" s="165">
        <f t="shared" ref="AY84" si="36">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91" t="str">
        <f>IF(T84="","",VLOOKUP(T84,'【記載例】シフト記号表（勤務時間帯）'!$C$4:$K$35,9,FALSE))</f>
        <v/>
      </c>
      <c r="U85" s="92" t="str">
        <f>IF(U84="","",VLOOKUP(U84,'【記載例】シフト記号表（勤務時間帯）'!$C$4:$K$35,9,FALSE))</f>
        <v/>
      </c>
      <c r="V85" s="92" t="str">
        <f>IF(V84="","",VLOOKUP(V84,'【記載例】シフト記号表（勤務時間帯）'!$C$4:$K$35,9,FALSE))</f>
        <v/>
      </c>
      <c r="W85" s="92" t="str">
        <f>IF(W84="","",VLOOKUP(W84,'【記載例】シフト記号表（勤務時間帯）'!$C$4:$K$35,9,FALSE))</f>
        <v/>
      </c>
      <c r="X85" s="92" t="str">
        <f>IF(X84="","",VLOOKUP(X84,'【記載例】シフト記号表（勤務時間帯）'!$C$4:$K$35,9,FALSE))</f>
        <v/>
      </c>
      <c r="Y85" s="92" t="str">
        <f>IF(Y84="","",VLOOKUP(Y84,'【記載例】シフト記号表（勤務時間帯）'!$C$4:$K$35,9,FALSE))</f>
        <v/>
      </c>
      <c r="Z85" s="93" t="str">
        <f>IF(Z84="","",VLOOKUP(Z84,'【記載例】シフト記号表（勤務時間帯）'!$C$4:$K$35,9,FALSE))</f>
        <v/>
      </c>
      <c r="AA85" s="91" t="str">
        <f>IF(AA84="","",VLOOKUP(AA84,'【記載例】シフト記号表（勤務時間帯）'!$C$4:$K$35,9,FALSE))</f>
        <v/>
      </c>
      <c r="AB85" s="92" t="str">
        <f>IF(AB84="","",VLOOKUP(AB84,'【記載例】シフト記号表（勤務時間帯）'!$C$4:$K$35,9,FALSE))</f>
        <v/>
      </c>
      <c r="AC85" s="92" t="str">
        <f>IF(AC84="","",VLOOKUP(AC84,'【記載例】シフト記号表（勤務時間帯）'!$C$4:$K$35,9,FALSE))</f>
        <v/>
      </c>
      <c r="AD85" s="92" t="str">
        <f>IF(AD84="","",VLOOKUP(AD84,'【記載例】シフト記号表（勤務時間帯）'!$C$4:$K$35,9,FALSE))</f>
        <v/>
      </c>
      <c r="AE85" s="92" t="str">
        <f>IF(AE84="","",VLOOKUP(AE84,'【記載例】シフト記号表（勤務時間帯）'!$C$4:$K$35,9,FALSE))</f>
        <v/>
      </c>
      <c r="AF85" s="92" t="str">
        <f>IF(AF84="","",VLOOKUP(AF84,'【記載例】シフト記号表（勤務時間帯）'!$C$4:$K$35,9,FALSE))</f>
        <v/>
      </c>
      <c r="AG85" s="93" t="str">
        <f>IF(AG84="","",VLOOKUP(AG84,'【記載例】シフト記号表（勤務時間帯）'!$C$4:$K$35,9,FALSE))</f>
        <v/>
      </c>
      <c r="AH85" s="91" t="str">
        <f>IF(AH84="","",VLOOKUP(AH84,'【記載例】シフト記号表（勤務時間帯）'!$C$4:$K$35,9,FALSE))</f>
        <v/>
      </c>
      <c r="AI85" s="92" t="str">
        <f>IF(AI84="","",VLOOKUP(AI84,'【記載例】シフト記号表（勤務時間帯）'!$C$4:$K$35,9,FALSE))</f>
        <v/>
      </c>
      <c r="AJ85" s="92" t="str">
        <f>IF(AJ84="","",VLOOKUP(AJ84,'【記載例】シフト記号表（勤務時間帯）'!$C$4:$K$35,9,FALSE))</f>
        <v/>
      </c>
      <c r="AK85" s="92" t="str">
        <f>IF(AK84="","",VLOOKUP(AK84,'【記載例】シフト記号表（勤務時間帯）'!$C$4:$K$35,9,FALSE))</f>
        <v/>
      </c>
      <c r="AL85" s="92" t="str">
        <f>IF(AL84="","",VLOOKUP(AL84,'【記載例】シフト記号表（勤務時間帯）'!$C$4:$K$35,9,FALSE))</f>
        <v/>
      </c>
      <c r="AM85" s="92" t="str">
        <f>IF(AM84="","",VLOOKUP(AM84,'【記載例】シフト記号表（勤務時間帯）'!$C$4:$K$35,9,FALSE))</f>
        <v/>
      </c>
      <c r="AN85" s="93" t="str">
        <f>IF(AN84="","",VLOOKUP(AN84,'【記載例】シフト記号表（勤務時間帯）'!$C$4:$K$35,9,FALSE))</f>
        <v/>
      </c>
      <c r="AO85" s="91" t="str">
        <f>IF(AO84="","",VLOOKUP(AO84,'【記載例】シフト記号表（勤務時間帯）'!$C$4:$K$35,9,FALSE))</f>
        <v/>
      </c>
      <c r="AP85" s="92" t="str">
        <f>IF(AP84="","",VLOOKUP(AP84,'【記載例】シフト記号表（勤務時間帯）'!$C$4:$K$35,9,FALSE))</f>
        <v/>
      </c>
      <c r="AQ85" s="92" t="str">
        <f>IF(AQ84="","",VLOOKUP(AQ84,'【記載例】シフト記号表（勤務時間帯）'!$C$4:$K$35,9,FALSE))</f>
        <v/>
      </c>
      <c r="AR85" s="92" t="str">
        <f>IF(AR84="","",VLOOKUP(AR84,'【記載例】シフト記号表（勤務時間帯）'!$C$4:$K$35,9,FALSE))</f>
        <v/>
      </c>
      <c r="AS85" s="92" t="str">
        <f>IF(AS84="","",VLOOKUP(AS84,'【記載例】シフト記号表（勤務時間帯）'!$C$4:$K$35,9,FALSE))</f>
        <v/>
      </c>
      <c r="AT85" s="92" t="str">
        <f>IF(AT84="","",VLOOKUP(AT84,'【記載例】シフト記号表（勤務時間帯）'!$C$4:$K$35,9,FALSE))</f>
        <v/>
      </c>
      <c r="AU85" s="93" t="str">
        <f>IF(AU84="","",VLOOKUP(AU84,'【記載例】シフト記号表（勤務時間帯）'!$C$4:$K$35,9,FALSE))</f>
        <v/>
      </c>
      <c r="AV85" s="91" t="str">
        <f>IF(AV84="","",VLOOKUP(AV84,'【記載例】シフト記号表（勤務時間帯）'!$C$4:$K$35,9,FALSE))</f>
        <v/>
      </c>
      <c r="AW85" s="92" t="str">
        <f>IF(AW84="","",VLOOKUP(AW84,'【記載例】シフト記号表（勤務時間帯）'!$C$4:$K$35,9,FALSE))</f>
        <v/>
      </c>
      <c r="AX85" s="93" t="str">
        <f>IF(AX84="","",VLOOKUP(AX84,'【記載例】シフト記号表（勤務時間帯）'!$C$4:$K$35,9,FALSE))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17"/>
      <c r="U86" s="118"/>
      <c r="V86" s="118"/>
      <c r="W86" s="118"/>
      <c r="X86" s="118"/>
      <c r="Y86" s="118"/>
      <c r="Z86" s="119"/>
      <c r="AA86" s="117"/>
      <c r="AB86" s="118"/>
      <c r="AC86" s="118"/>
      <c r="AD86" s="118"/>
      <c r="AE86" s="118"/>
      <c r="AF86" s="118"/>
      <c r="AG86" s="119"/>
      <c r="AH86" s="117"/>
      <c r="AI86" s="118"/>
      <c r="AJ86" s="118"/>
      <c r="AK86" s="118"/>
      <c r="AL86" s="118"/>
      <c r="AM86" s="118"/>
      <c r="AN86" s="119"/>
      <c r="AO86" s="117"/>
      <c r="AP86" s="118"/>
      <c r="AQ86" s="118"/>
      <c r="AR86" s="118"/>
      <c r="AS86" s="118"/>
      <c r="AT86" s="118"/>
      <c r="AU86" s="119"/>
      <c r="AV86" s="117"/>
      <c r="AW86" s="118"/>
      <c r="AX86" s="119"/>
      <c r="AY86" s="165">
        <f t="shared" ref="AY86" si="37">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91" t="str">
        <f>IF(T86="","",VLOOKUP(T86,'【記載例】シフト記号表（勤務時間帯）'!$C$4:$K$35,9,FALSE))</f>
        <v/>
      </c>
      <c r="U87" s="92" t="str">
        <f>IF(U86="","",VLOOKUP(U86,'【記載例】シフト記号表（勤務時間帯）'!$C$4:$K$35,9,FALSE))</f>
        <v/>
      </c>
      <c r="V87" s="92" t="str">
        <f>IF(V86="","",VLOOKUP(V86,'【記載例】シフト記号表（勤務時間帯）'!$C$4:$K$35,9,FALSE))</f>
        <v/>
      </c>
      <c r="W87" s="92" t="str">
        <f>IF(W86="","",VLOOKUP(W86,'【記載例】シフト記号表（勤務時間帯）'!$C$4:$K$35,9,FALSE))</f>
        <v/>
      </c>
      <c r="X87" s="92" t="str">
        <f>IF(X86="","",VLOOKUP(X86,'【記載例】シフト記号表（勤務時間帯）'!$C$4:$K$35,9,FALSE))</f>
        <v/>
      </c>
      <c r="Y87" s="92" t="str">
        <f>IF(Y86="","",VLOOKUP(Y86,'【記載例】シフト記号表（勤務時間帯）'!$C$4:$K$35,9,FALSE))</f>
        <v/>
      </c>
      <c r="Z87" s="93" t="str">
        <f>IF(Z86="","",VLOOKUP(Z86,'【記載例】シフト記号表（勤務時間帯）'!$C$4:$K$35,9,FALSE))</f>
        <v/>
      </c>
      <c r="AA87" s="91" t="str">
        <f>IF(AA86="","",VLOOKUP(AA86,'【記載例】シフト記号表（勤務時間帯）'!$C$4:$K$35,9,FALSE))</f>
        <v/>
      </c>
      <c r="AB87" s="92" t="str">
        <f>IF(AB86="","",VLOOKUP(AB86,'【記載例】シフト記号表（勤務時間帯）'!$C$4:$K$35,9,FALSE))</f>
        <v/>
      </c>
      <c r="AC87" s="92" t="str">
        <f>IF(AC86="","",VLOOKUP(AC86,'【記載例】シフト記号表（勤務時間帯）'!$C$4:$K$35,9,FALSE))</f>
        <v/>
      </c>
      <c r="AD87" s="92" t="str">
        <f>IF(AD86="","",VLOOKUP(AD86,'【記載例】シフト記号表（勤務時間帯）'!$C$4:$K$35,9,FALSE))</f>
        <v/>
      </c>
      <c r="AE87" s="92" t="str">
        <f>IF(AE86="","",VLOOKUP(AE86,'【記載例】シフト記号表（勤務時間帯）'!$C$4:$K$35,9,FALSE))</f>
        <v/>
      </c>
      <c r="AF87" s="92" t="str">
        <f>IF(AF86="","",VLOOKUP(AF86,'【記載例】シフト記号表（勤務時間帯）'!$C$4:$K$35,9,FALSE))</f>
        <v/>
      </c>
      <c r="AG87" s="93" t="str">
        <f>IF(AG86="","",VLOOKUP(AG86,'【記載例】シフト記号表（勤務時間帯）'!$C$4:$K$35,9,FALSE))</f>
        <v/>
      </c>
      <c r="AH87" s="91" t="str">
        <f>IF(AH86="","",VLOOKUP(AH86,'【記載例】シフト記号表（勤務時間帯）'!$C$4:$K$35,9,FALSE))</f>
        <v/>
      </c>
      <c r="AI87" s="92" t="str">
        <f>IF(AI86="","",VLOOKUP(AI86,'【記載例】シフト記号表（勤務時間帯）'!$C$4:$K$35,9,FALSE))</f>
        <v/>
      </c>
      <c r="AJ87" s="92" t="str">
        <f>IF(AJ86="","",VLOOKUP(AJ86,'【記載例】シフト記号表（勤務時間帯）'!$C$4:$K$35,9,FALSE))</f>
        <v/>
      </c>
      <c r="AK87" s="92" t="str">
        <f>IF(AK86="","",VLOOKUP(AK86,'【記載例】シフト記号表（勤務時間帯）'!$C$4:$K$35,9,FALSE))</f>
        <v/>
      </c>
      <c r="AL87" s="92" t="str">
        <f>IF(AL86="","",VLOOKUP(AL86,'【記載例】シフト記号表（勤務時間帯）'!$C$4:$K$35,9,FALSE))</f>
        <v/>
      </c>
      <c r="AM87" s="92" t="str">
        <f>IF(AM86="","",VLOOKUP(AM86,'【記載例】シフト記号表（勤務時間帯）'!$C$4:$K$35,9,FALSE))</f>
        <v/>
      </c>
      <c r="AN87" s="93" t="str">
        <f>IF(AN86="","",VLOOKUP(AN86,'【記載例】シフト記号表（勤務時間帯）'!$C$4:$K$35,9,FALSE))</f>
        <v/>
      </c>
      <c r="AO87" s="91" t="str">
        <f>IF(AO86="","",VLOOKUP(AO86,'【記載例】シフト記号表（勤務時間帯）'!$C$4:$K$35,9,FALSE))</f>
        <v/>
      </c>
      <c r="AP87" s="92" t="str">
        <f>IF(AP86="","",VLOOKUP(AP86,'【記載例】シフト記号表（勤務時間帯）'!$C$4:$K$35,9,FALSE))</f>
        <v/>
      </c>
      <c r="AQ87" s="92" t="str">
        <f>IF(AQ86="","",VLOOKUP(AQ86,'【記載例】シフト記号表（勤務時間帯）'!$C$4:$K$35,9,FALSE))</f>
        <v/>
      </c>
      <c r="AR87" s="92" t="str">
        <f>IF(AR86="","",VLOOKUP(AR86,'【記載例】シフト記号表（勤務時間帯）'!$C$4:$K$35,9,FALSE))</f>
        <v/>
      </c>
      <c r="AS87" s="92" t="str">
        <f>IF(AS86="","",VLOOKUP(AS86,'【記載例】シフト記号表（勤務時間帯）'!$C$4:$K$35,9,FALSE))</f>
        <v/>
      </c>
      <c r="AT87" s="92" t="str">
        <f>IF(AT86="","",VLOOKUP(AT86,'【記載例】シフト記号表（勤務時間帯）'!$C$4:$K$35,9,FALSE))</f>
        <v/>
      </c>
      <c r="AU87" s="93" t="str">
        <f>IF(AU86="","",VLOOKUP(AU86,'【記載例】シフト記号表（勤務時間帯）'!$C$4:$K$35,9,FALSE))</f>
        <v/>
      </c>
      <c r="AV87" s="91" t="str">
        <f>IF(AV86="","",VLOOKUP(AV86,'【記載例】シフト記号表（勤務時間帯）'!$C$4:$K$35,9,FALSE))</f>
        <v/>
      </c>
      <c r="AW87" s="92" t="str">
        <f>IF(AW86="","",VLOOKUP(AW86,'【記載例】シフト記号表（勤務時間帯）'!$C$4:$K$35,9,FALSE))</f>
        <v/>
      </c>
      <c r="AX87" s="93" t="str">
        <f>IF(AX86="","",VLOOKUP(AX86,'【記載例】シフト記号表（勤務時間帯）'!$C$4:$K$35,9,FALSE))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17"/>
      <c r="U88" s="118"/>
      <c r="V88" s="118"/>
      <c r="W88" s="118"/>
      <c r="X88" s="118"/>
      <c r="Y88" s="118"/>
      <c r="Z88" s="119"/>
      <c r="AA88" s="117"/>
      <c r="AB88" s="118"/>
      <c r="AC88" s="118"/>
      <c r="AD88" s="118"/>
      <c r="AE88" s="118"/>
      <c r="AF88" s="118"/>
      <c r="AG88" s="119"/>
      <c r="AH88" s="117"/>
      <c r="AI88" s="118"/>
      <c r="AJ88" s="118"/>
      <c r="AK88" s="118"/>
      <c r="AL88" s="118"/>
      <c r="AM88" s="118"/>
      <c r="AN88" s="119"/>
      <c r="AO88" s="117"/>
      <c r="AP88" s="118"/>
      <c r="AQ88" s="118"/>
      <c r="AR88" s="118"/>
      <c r="AS88" s="118"/>
      <c r="AT88" s="118"/>
      <c r="AU88" s="119"/>
      <c r="AV88" s="117"/>
      <c r="AW88" s="118"/>
      <c r="AX88" s="119"/>
      <c r="AY88" s="165">
        <f t="shared" ref="AY88" si="38">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91" t="str">
        <f>IF(T88="","",VLOOKUP(T88,'【記載例】シフト記号表（勤務時間帯）'!$C$4:$K$35,9,FALSE))</f>
        <v/>
      </c>
      <c r="U89" s="92" t="str">
        <f>IF(U88="","",VLOOKUP(U88,'【記載例】シフト記号表（勤務時間帯）'!$C$4:$K$35,9,FALSE))</f>
        <v/>
      </c>
      <c r="V89" s="92" t="str">
        <f>IF(V88="","",VLOOKUP(V88,'【記載例】シフト記号表（勤務時間帯）'!$C$4:$K$35,9,FALSE))</f>
        <v/>
      </c>
      <c r="W89" s="92" t="str">
        <f>IF(W88="","",VLOOKUP(W88,'【記載例】シフト記号表（勤務時間帯）'!$C$4:$K$35,9,FALSE))</f>
        <v/>
      </c>
      <c r="X89" s="92" t="str">
        <f>IF(X88="","",VLOOKUP(X88,'【記載例】シフト記号表（勤務時間帯）'!$C$4:$K$35,9,FALSE))</f>
        <v/>
      </c>
      <c r="Y89" s="92" t="str">
        <f>IF(Y88="","",VLOOKUP(Y88,'【記載例】シフト記号表（勤務時間帯）'!$C$4:$K$35,9,FALSE))</f>
        <v/>
      </c>
      <c r="Z89" s="93" t="str">
        <f>IF(Z88="","",VLOOKUP(Z88,'【記載例】シフト記号表（勤務時間帯）'!$C$4:$K$35,9,FALSE))</f>
        <v/>
      </c>
      <c r="AA89" s="91" t="str">
        <f>IF(AA88="","",VLOOKUP(AA88,'【記載例】シフト記号表（勤務時間帯）'!$C$4:$K$35,9,FALSE))</f>
        <v/>
      </c>
      <c r="AB89" s="92" t="str">
        <f>IF(AB88="","",VLOOKUP(AB88,'【記載例】シフト記号表（勤務時間帯）'!$C$4:$K$35,9,FALSE))</f>
        <v/>
      </c>
      <c r="AC89" s="92" t="str">
        <f>IF(AC88="","",VLOOKUP(AC88,'【記載例】シフト記号表（勤務時間帯）'!$C$4:$K$35,9,FALSE))</f>
        <v/>
      </c>
      <c r="AD89" s="92" t="str">
        <f>IF(AD88="","",VLOOKUP(AD88,'【記載例】シフト記号表（勤務時間帯）'!$C$4:$K$35,9,FALSE))</f>
        <v/>
      </c>
      <c r="AE89" s="92" t="str">
        <f>IF(AE88="","",VLOOKUP(AE88,'【記載例】シフト記号表（勤務時間帯）'!$C$4:$K$35,9,FALSE))</f>
        <v/>
      </c>
      <c r="AF89" s="92" t="str">
        <f>IF(AF88="","",VLOOKUP(AF88,'【記載例】シフト記号表（勤務時間帯）'!$C$4:$K$35,9,FALSE))</f>
        <v/>
      </c>
      <c r="AG89" s="93" t="str">
        <f>IF(AG88="","",VLOOKUP(AG88,'【記載例】シフト記号表（勤務時間帯）'!$C$4:$K$35,9,FALSE))</f>
        <v/>
      </c>
      <c r="AH89" s="91" t="str">
        <f>IF(AH88="","",VLOOKUP(AH88,'【記載例】シフト記号表（勤務時間帯）'!$C$4:$K$35,9,FALSE))</f>
        <v/>
      </c>
      <c r="AI89" s="92" t="str">
        <f>IF(AI88="","",VLOOKUP(AI88,'【記載例】シフト記号表（勤務時間帯）'!$C$4:$K$35,9,FALSE))</f>
        <v/>
      </c>
      <c r="AJ89" s="92" t="str">
        <f>IF(AJ88="","",VLOOKUP(AJ88,'【記載例】シフト記号表（勤務時間帯）'!$C$4:$K$35,9,FALSE))</f>
        <v/>
      </c>
      <c r="AK89" s="92" t="str">
        <f>IF(AK88="","",VLOOKUP(AK88,'【記載例】シフト記号表（勤務時間帯）'!$C$4:$K$35,9,FALSE))</f>
        <v/>
      </c>
      <c r="AL89" s="92" t="str">
        <f>IF(AL88="","",VLOOKUP(AL88,'【記載例】シフト記号表（勤務時間帯）'!$C$4:$K$35,9,FALSE))</f>
        <v/>
      </c>
      <c r="AM89" s="92" t="str">
        <f>IF(AM88="","",VLOOKUP(AM88,'【記載例】シフト記号表（勤務時間帯）'!$C$4:$K$35,9,FALSE))</f>
        <v/>
      </c>
      <c r="AN89" s="93" t="str">
        <f>IF(AN88="","",VLOOKUP(AN88,'【記載例】シフト記号表（勤務時間帯）'!$C$4:$K$35,9,FALSE))</f>
        <v/>
      </c>
      <c r="AO89" s="91" t="str">
        <f>IF(AO88="","",VLOOKUP(AO88,'【記載例】シフト記号表（勤務時間帯）'!$C$4:$K$35,9,FALSE))</f>
        <v/>
      </c>
      <c r="AP89" s="92" t="str">
        <f>IF(AP88="","",VLOOKUP(AP88,'【記載例】シフト記号表（勤務時間帯）'!$C$4:$K$35,9,FALSE))</f>
        <v/>
      </c>
      <c r="AQ89" s="92" t="str">
        <f>IF(AQ88="","",VLOOKUP(AQ88,'【記載例】シフト記号表（勤務時間帯）'!$C$4:$K$35,9,FALSE))</f>
        <v/>
      </c>
      <c r="AR89" s="92" t="str">
        <f>IF(AR88="","",VLOOKUP(AR88,'【記載例】シフト記号表（勤務時間帯）'!$C$4:$K$35,9,FALSE))</f>
        <v/>
      </c>
      <c r="AS89" s="92" t="str">
        <f>IF(AS88="","",VLOOKUP(AS88,'【記載例】シフト記号表（勤務時間帯）'!$C$4:$K$35,9,FALSE))</f>
        <v/>
      </c>
      <c r="AT89" s="92" t="str">
        <f>IF(AT88="","",VLOOKUP(AT88,'【記載例】シフト記号表（勤務時間帯）'!$C$4:$K$35,9,FALSE))</f>
        <v/>
      </c>
      <c r="AU89" s="93" t="str">
        <f>IF(AU88="","",VLOOKUP(AU88,'【記載例】シフト記号表（勤務時間帯）'!$C$4:$K$35,9,FALSE))</f>
        <v/>
      </c>
      <c r="AV89" s="91" t="str">
        <f>IF(AV88="","",VLOOKUP(AV88,'【記載例】シフト記号表（勤務時間帯）'!$C$4:$K$35,9,FALSE))</f>
        <v/>
      </c>
      <c r="AW89" s="92" t="str">
        <f>IF(AW88="","",VLOOKUP(AW88,'【記載例】シフト記号表（勤務時間帯）'!$C$4:$K$35,9,FALSE))</f>
        <v/>
      </c>
      <c r="AX89" s="93" t="str">
        <f>IF(AX88="","",VLOOKUP(AX88,'【記載例】シフト記号表（勤務時間帯）'!$C$4:$K$35,9,FALSE))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17"/>
      <c r="U90" s="118"/>
      <c r="V90" s="118"/>
      <c r="W90" s="118"/>
      <c r="X90" s="118"/>
      <c r="Y90" s="118"/>
      <c r="Z90" s="119"/>
      <c r="AA90" s="117"/>
      <c r="AB90" s="118"/>
      <c r="AC90" s="118"/>
      <c r="AD90" s="118"/>
      <c r="AE90" s="118"/>
      <c r="AF90" s="118"/>
      <c r="AG90" s="119"/>
      <c r="AH90" s="117"/>
      <c r="AI90" s="118"/>
      <c r="AJ90" s="118"/>
      <c r="AK90" s="118"/>
      <c r="AL90" s="118"/>
      <c r="AM90" s="118"/>
      <c r="AN90" s="119"/>
      <c r="AO90" s="117"/>
      <c r="AP90" s="118"/>
      <c r="AQ90" s="118"/>
      <c r="AR90" s="118"/>
      <c r="AS90" s="118"/>
      <c r="AT90" s="118"/>
      <c r="AU90" s="119"/>
      <c r="AV90" s="117"/>
      <c r="AW90" s="118"/>
      <c r="AX90" s="119"/>
      <c r="AY90" s="165">
        <f>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91" t="str">
        <f>IF(T90="","",VLOOKUP(T90,'【記載例】シフト記号表（勤務時間帯）'!$C$4:$K$35,9,FALSE))</f>
        <v/>
      </c>
      <c r="U91" s="92" t="str">
        <f>IF(U90="","",VLOOKUP(U90,'【記載例】シフト記号表（勤務時間帯）'!$C$4:$K$35,9,FALSE))</f>
        <v/>
      </c>
      <c r="V91" s="92" t="str">
        <f>IF(V90="","",VLOOKUP(V90,'【記載例】シフト記号表（勤務時間帯）'!$C$4:$K$35,9,FALSE))</f>
        <v/>
      </c>
      <c r="W91" s="92" t="str">
        <f>IF(W90="","",VLOOKUP(W90,'【記載例】シフト記号表（勤務時間帯）'!$C$4:$K$35,9,FALSE))</f>
        <v/>
      </c>
      <c r="X91" s="92" t="str">
        <f>IF(X90="","",VLOOKUP(X90,'【記載例】シフト記号表（勤務時間帯）'!$C$4:$K$35,9,FALSE))</f>
        <v/>
      </c>
      <c r="Y91" s="92" t="str">
        <f>IF(Y90="","",VLOOKUP(Y90,'【記載例】シフト記号表（勤務時間帯）'!$C$4:$K$35,9,FALSE))</f>
        <v/>
      </c>
      <c r="Z91" s="93" t="str">
        <f>IF(Z90="","",VLOOKUP(Z90,'【記載例】シフト記号表（勤務時間帯）'!$C$4:$K$35,9,FALSE))</f>
        <v/>
      </c>
      <c r="AA91" s="91" t="str">
        <f>IF(AA90="","",VLOOKUP(AA90,'【記載例】シフト記号表（勤務時間帯）'!$C$4:$K$35,9,FALSE))</f>
        <v/>
      </c>
      <c r="AB91" s="92" t="str">
        <f>IF(AB90="","",VLOOKUP(AB90,'【記載例】シフト記号表（勤務時間帯）'!$C$4:$K$35,9,FALSE))</f>
        <v/>
      </c>
      <c r="AC91" s="92" t="str">
        <f>IF(AC90="","",VLOOKUP(AC90,'【記載例】シフト記号表（勤務時間帯）'!$C$4:$K$35,9,FALSE))</f>
        <v/>
      </c>
      <c r="AD91" s="92" t="str">
        <f>IF(AD90="","",VLOOKUP(AD90,'【記載例】シフト記号表（勤務時間帯）'!$C$4:$K$35,9,FALSE))</f>
        <v/>
      </c>
      <c r="AE91" s="92" t="str">
        <f>IF(AE90="","",VLOOKUP(AE90,'【記載例】シフト記号表（勤務時間帯）'!$C$4:$K$35,9,FALSE))</f>
        <v/>
      </c>
      <c r="AF91" s="92" t="str">
        <f>IF(AF90="","",VLOOKUP(AF90,'【記載例】シフト記号表（勤務時間帯）'!$C$4:$K$35,9,FALSE))</f>
        <v/>
      </c>
      <c r="AG91" s="93" t="str">
        <f>IF(AG90="","",VLOOKUP(AG90,'【記載例】シフト記号表（勤務時間帯）'!$C$4:$K$35,9,FALSE))</f>
        <v/>
      </c>
      <c r="AH91" s="91" t="str">
        <f>IF(AH90="","",VLOOKUP(AH90,'【記載例】シフト記号表（勤務時間帯）'!$C$4:$K$35,9,FALSE))</f>
        <v/>
      </c>
      <c r="AI91" s="92" t="str">
        <f>IF(AI90="","",VLOOKUP(AI90,'【記載例】シフト記号表（勤務時間帯）'!$C$4:$K$35,9,FALSE))</f>
        <v/>
      </c>
      <c r="AJ91" s="92" t="str">
        <f>IF(AJ90="","",VLOOKUP(AJ90,'【記載例】シフト記号表（勤務時間帯）'!$C$4:$K$35,9,FALSE))</f>
        <v/>
      </c>
      <c r="AK91" s="92" t="str">
        <f>IF(AK90="","",VLOOKUP(AK90,'【記載例】シフト記号表（勤務時間帯）'!$C$4:$K$35,9,FALSE))</f>
        <v/>
      </c>
      <c r="AL91" s="92" t="str">
        <f>IF(AL90="","",VLOOKUP(AL90,'【記載例】シフト記号表（勤務時間帯）'!$C$4:$K$35,9,FALSE))</f>
        <v/>
      </c>
      <c r="AM91" s="92" t="str">
        <f>IF(AM90="","",VLOOKUP(AM90,'【記載例】シフト記号表（勤務時間帯）'!$C$4:$K$35,9,FALSE))</f>
        <v/>
      </c>
      <c r="AN91" s="93" t="str">
        <f>IF(AN90="","",VLOOKUP(AN90,'【記載例】シフト記号表（勤務時間帯）'!$C$4:$K$35,9,FALSE))</f>
        <v/>
      </c>
      <c r="AO91" s="91" t="str">
        <f>IF(AO90="","",VLOOKUP(AO90,'【記載例】シフト記号表（勤務時間帯）'!$C$4:$K$35,9,FALSE))</f>
        <v/>
      </c>
      <c r="AP91" s="92" t="str">
        <f>IF(AP90="","",VLOOKUP(AP90,'【記載例】シフト記号表（勤務時間帯）'!$C$4:$K$35,9,FALSE))</f>
        <v/>
      </c>
      <c r="AQ91" s="92" t="str">
        <f>IF(AQ90="","",VLOOKUP(AQ90,'【記載例】シフト記号表（勤務時間帯）'!$C$4:$K$35,9,FALSE))</f>
        <v/>
      </c>
      <c r="AR91" s="92" t="str">
        <f>IF(AR90="","",VLOOKUP(AR90,'【記載例】シフト記号表（勤務時間帯）'!$C$4:$K$35,9,FALSE))</f>
        <v/>
      </c>
      <c r="AS91" s="92" t="str">
        <f>IF(AS90="","",VLOOKUP(AS90,'【記載例】シフト記号表（勤務時間帯）'!$C$4:$K$35,9,FALSE))</f>
        <v/>
      </c>
      <c r="AT91" s="92" t="str">
        <f>IF(AT90="","",VLOOKUP(AT90,'【記載例】シフト記号表（勤務時間帯）'!$C$4:$K$35,9,FALSE))</f>
        <v/>
      </c>
      <c r="AU91" s="93" t="str">
        <f>IF(AU90="","",VLOOKUP(AU90,'【記載例】シフト記号表（勤務時間帯）'!$C$4:$K$35,9,FALSE))</f>
        <v/>
      </c>
      <c r="AV91" s="91" t="str">
        <f>IF(AV90="","",VLOOKUP(AV90,'【記載例】シフト記号表（勤務時間帯）'!$C$4:$K$35,9,FALSE))</f>
        <v/>
      </c>
      <c r="AW91" s="92" t="str">
        <f>IF(AW90="","",VLOOKUP(AW90,'【記載例】シフト記号表（勤務時間帯）'!$C$4:$K$35,9,FALSE))</f>
        <v/>
      </c>
      <c r="AX91" s="93" t="str">
        <f>IF(AX90="","",VLOOKUP(AX90,'【記載例】シフト記号表（勤務時間帯）'!$C$4:$K$35,9,FALSE))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17"/>
      <c r="U92" s="118"/>
      <c r="V92" s="118"/>
      <c r="W92" s="118"/>
      <c r="X92" s="118"/>
      <c r="Y92" s="118"/>
      <c r="Z92" s="119"/>
      <c r="AA92" s="117"/>
      <c r="AB92" s="118"/>
      <c r="AC92" s="118"/>
      <c r="AD92" s="118"/>
      <c r="AE92" s="118"/>
      <c r="AF92" s="118"/>
      <c r="AG92" s="119"/>
      <c r="AH92" s="117"/>
      <c r="AI92" s="118"/>
      <c r="AJ92" s="118"/>
      <c r="AK92" s="118"/>
      <c r="AL92" s="118"/>
      <c r="AM92" s="118"/>
      <c r="AN92" s="119"/>
      <c r="AO92" s="117"/>
      <c r="AP92" s="118"/>
      <c r="AQ92" s="118"/>
      <c r="AR92" s="118"/>
      <c r="AS92" s="118"/>
      <c r="AT92" s="118"/>
      <c r="AU92" s="119"/>
      <c r="AV92" s="117"/>
      <c r="AW92" s="118"/>
      <c r="AX92" s="119"/>
      <c r="AY92" s="165">
        <f t="shared" ref="AY92" si="39">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91" t="str">
        <f>IF(T92="","",VLOOKUP(T92,'【記載例】シフト記号表（勤務時間帯）'!$C$4:$K$35,9,FALSE))</f>
        <v/>
      </c>
      <c r="U93" s="92" t="str">
        <f>IF(U92="","",VLOOKUP(U92,'【記載例】シフト記号表（勤務時間帯）'!$C$4:$K$35,9,FALSE))</f>
        <v/>
      </c>
      <c r="V93" s="92" t="str">
        <f>IF(V92="","",VLOOKUP(V92,'【記載例】シフト記号表（勤務時間帯）'!$C$4:$K$35,9,FALSE))</f>
        <v/>
      </c>
      <c r="W93" s="92" t="str">
        <f>IF(W92="","",VLOOKUP(W92,'【記載例】シフト記号表（勤務時間帯）'!$C$4:$K$35,9,FALSE))</f>
        <v/>
      </c>
      <c r="X93" s="92" t="str">
        <f>IF(X92="","",VLOOKUP(X92,'【記載例】シフト記号表（勤務時間帯）'!$C$4:$K$35,9,FALSE))</f>
        <v/>
      </c>
      <c r="Y93" s="92" t="str">
        <f>IF(Y92="","",VLOOKUP(Y92,'【記載例】シフト記号表（勤務時間帯）'!$C$4:$K$35,9,FALSE))</f>
        <v/>
      </c>
      <c r="Z93" s="93" t="str">
        <f>IF(Z92="","",VLOOKUP(Z92,'【記載例】シフト記号表（勤務時間帯）'!$C$4:$K$35,9,FALSE))</f>
        <v/>
      </c>
      <c r="AA93" s="91" t="str">
        <f>IF(AA92="","",VLOOKUP(AA92,'【記載例】シフト記号表（勤務時間帯）'!$C$4:$K$35,9,FALSE))</f>
        <v/>
      </c>
      <c r="AB93" s="92" t="str">
        <f>IF(AB92="","",VLOOKUP(AB92,'【記載例】シフト記号表（勤務時間帯）'!$C$4:$K$35,9,FALSE))</f>
        <v/>
      </c>
      <c r="AC93" s="92" t="str">
        <f>IF(AC92="","",VLOOKUP(AC92,'【記載例】シフト記号表（勤務時間帯）'!$C$4:$K$35,9,FALSE))</f>
        <v/>
      </c>
      <c r="AD93" s="92" t="str">
        <f>IF(AD92="","",VLOOKUP(AD92,'【記載例】シフト記号表（勤務時間帯）'!$C$4:$K$35,9,FALSE))</f>
        <v/>
      </c>
      <c r="AE93" s="92" t="str">
        <f>IF(AE92="","",VLOOKUP(AE92,'【記載例】シフト記号表（勤務時間帯）'!$C$4:$K$35,9,FALSE))</f>
        <v/>
      </c>
      <c r="AF93" s="92" t="str">
        <f>IF(AF92="","",VLOOKUP(AF92,'【記載例】シフト記号表（勤務時間帯）'!$C$4:$K$35,9,FALSE))</f>
        <v/>
      </c>
      <c r="AG93" s="93" t="str">
        <f>IF(AG92="","",VLOOKUP(AG92,'【記載例】シフト記号表（勤務時間帯）'!$C$4:$K$35,9,FALSE))</f>
        <v/>
      </c>
      <c r="AH93" s="91" t="str">
        <f>IF(AH92="","",VLOOKUP(AH92,'【記載例】シフト記号表（勤務時間帯）'!$C$4:$K$35,9,FALSE))</f>
        <v/>
      </c>
      <c r="AI93" s="92" t="str">
        <f>IF(AI92="","",VLOOKUP(AI92,'【記載例】シフト記号表（勤務時間帯）'!$C$4:$K$35,9,FALSE))</f>
        <v/>
      </c>
      <c r="AJ93" s="92" t="str">
        <f>IF(AJ92="","",VLOOKUP(AJ92,'【記載例】シフト記号表（勤務時間帯）'!$C$4:$K$35,9,FALSE))</f>
        <v/>
      </c>
      <c r="AK93" s="92" t="str">
        <f>IF(AK92="","",VLOOKUP(AK92,'【記載例】シフト記号表（勤務時間帯）'!$C$4:$K$35,9,FALSE))</f>
        <v/>
      </c>
      <c r="AL93" s="92" t="str">
        <f>IF(AL92="","",VLOOKUP(AL92,'【記載例】シフト記号表（勤務時間帯）'!$C$4:$K$35,9,FALSE))</f>
        <v/>
      </c>
      <c r="AM93" s="92" t="str">
        <f>IF(AM92="","",VLOOKUP(AM92,'【記載例】シフト記号表（勤務時間帯）'!$C$4:$K$35,9,FALSE))</f>
        <v/>
      </c>
      <c r="AN93" s="93" t="str">
        <f>IF(AN92="","",VLOOKUP(AN92,'【記載例】シフト記号表（勤務時間帯）'!$C$4:$K$35,9,FALSE))</f>
        <v/>
      </c>
      <c r="AO93" s="91" t="str">
        <f>IF(AO92="","",VLOOKUP(AO92,'【記載例】シフト記号表（勤務時間帯）'!$C$4:$K$35,9,FALSE))</f>
        <v/>
      </c>
      <c r="AP93" s="92" t="str">
        <f>IF(AP92="","",VLOOKUP(AP92,'【記載例】シフト記号表（勤務時間帯）'!$C$4:$K$35,9,FALSE))</f>
        <v/>
      </c>
      <c r="AQ93" s="92" t="str">
        <f>IF(AQ92="","",VLOOKUP(AQ92,'【記載例】シフト記号表（勤務時間帯）'!$C$4:$K$35,9,FALSE))</f>
        <v/>
      </c>
      <c r="AR93" s="92" t="str">
        <f>IF(AR92="","",VLOOKUP(AR92,'【記載例】シフト記号表（勤務時間帯）'!$C$4:$K$35,9,FALSE))</f>
        <v/>
      </c>
      <c r="AS93" s="92" t="str">
        <f>IF(AS92="","",VLOOKUP(AS92,'【記載例】シフト記号表（勤務時間帯）'!$C$4:$K$35,9,FALSE))</f>
        <v/>
      </c>
      <c r="AT93" s="92" t="str">
        <f>IF(AT92="","",VLOOKUP(AT92,'【記載例】シフト記号表（勤務時間帯）'!$C$4:$K$35,9,FALSE))</f>
        <v/>
      </c>
      <c r="AU93" s="93" t="str">
        <f>IF(AU92="","",VLOOKUP(AU92,'【記載例】シフト記号表（勤務時間帯）'!$C$4:$K$35,9,FALSE))</f>
        <v/>
      </c>
      <c r="AV93" s="91" t="str">
        <f>IF(AV92="","",VLOOKUP(AV92,'【記載例】シフト記号表（勤務時間帯）'!$C$4:$K$35,9,FALSE))</f>
        <v/>
      </c>
      <c r="AW93" s="92" t="str">
        <f>IF(AW92="","",VLOOKUP(AW92,'【記載例】シフト記号表（勤務時間帯）'!$C$4:$K$35,9,FALSE))</f>
        <v/>
      </c>
      <c r="AX93" s="93" t="str">
        <f>IF(AX92="","",VLOOKUP(AX92,'【記載例】シフト記号表（勤務時間帯）'!$C$4:$K$35,9,FALSE))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17"/>
      <c r="U94" s="118"/>
      <c r="V94" s="118"/>
      <c r="W94" s="118"/>
      <c r="X94" s="118"/>
      <c r="Y94" s="118"/>
      <c r="Z94" s="119"/>
      <c r="AA94" s="117"/>
      <c r="AB94" s="118"/>
      <c r="AC94" s="118"/>
      <c r="AD94" s="118"/>
      <c r="AE94" s="118"/>
      <c r="AF94" s="118"/>
      <c r="AG94" s="119"/>
      <c r="AH94" s="117"/>
      <c r="AI94" s="118"/>
      <c r="AJ94" s="118"/>
      <c r="AK94" s="118"/>
      <c r="AL94" s="118"/>
      <c r="AM94" s="118"/>
      <c r="AN94" s="119"/>
      <c r="AO94" s="117"/>
      <c r="AP94" s="118"/>
      <c r="AQ94" s="118"/>
      <c r="AR94" s="118"/>
      <c r="AS94" s="118"/>
      <c r="AT94" s="118"/>
      <c r="AU94" s="119"/>
      <c r="AV94" s="117"/>
      <c r="AW94" s="118"/>
      <c r="AX94" s="119"/>
      <c r="AY94" s="165">
        <f t="shared" ref="AY94" si="40">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222"/>
      <c r="D95" s="223"/>
      <c r="E95" s="224"/>
      <c r="F95" s="225"/>
      <c r="G95" s="147"/>
      <c r="H95" s="155"/>
      <c r="I95" s="153"/>
      <c r="J95" s="153"/>
      <c r="K95" s="153"/>
      <c r="L95" s="154"/>
      <c r="M95" s="156"/>
      <c r="N95" s="157"/>
      <c r="O95" s="157"/>
      <c r="P95" s="158"/>
      <c r="Q95" s="206" t="s">
        <v>57</v>
      </c>
      <c r="R95" s="207"/>
      <c r="S95" s="208"/>
      <c r="T95" s="91" t="str">
        <f>IF(T94="","",VLOOKUP(T94,'【記載例】シフト記号表（勤務時間帯）'!$C$4:$K$35,9,FALSE))</f>
        <v/>
      </c>
      <c r="U95" s="92" t="str">
        <f>IF(U94="","",VLOOKUP(U94,'【記載例】シフト記号表（勤務時間帯）'!$C$4:$K$35,9,FALSE))</f>
        <v/>
      </c>
      <c r="V95" s="92" t="str">
        <f>IF(V94="","",VLOOKUP(V94,'【記載例】シフト記号表（勤務時間帯）'!$C$4:$K$35,9,FALSE))</f>
        <v/>
      </c>
      <c r="W95" s="92" t="str">
        <f>IF(W94="","",VLOOKUP(W94,'【記載例】シフト記号表（勤務時間帯）'!$C$4:$K$35,9,FALSE))</f>
        <v/>
      </c>
      <c r="X95" s="92" t="str">
        <f>IF(X94="","",VLOOKUP(X94,'【記載例】シフト記号表（勤務時間帯）'!$C$4:$K$35,9,FALSE))</f>
        <v/>
      </c>
      <c r="Y95" s="92" t="str">
        <f>IF(Y94="","",VLOOKUP(Y94,'【記載例】シフト記号表（勤務時間帯）'!$C$4:$K$35,9,FALSE))</f>
        <v/>
      </c>
      <c r="Z95" s="93" t="str">
        <f>IF(Z94="","",VLOOKUP(Z94,'【記載例】シフト記号表（勤務時間帯）'!$C$4:$K$35,9,FALSE))</f>
        <v/>
      </c>
      <c r="AA95" s="91" t="str">
        <f>IF(AA94="","",VLOOKUP(AA94,'【記載例】シフト記号表（勤務時間帯）'!$C$4:$K$35,9,FALSE))</f>
        <v/>
      </c>
      <c r="AB95" s="92" t="str">
        <f>IF(AB94="","",VLOOKUP(AB94,'【記載例】シフト記号表（勤務時間帯）'!$C$4:$K$35,9,FALSE))</f>
        <v/>
      </c>
      <c r="AC95" s="92" t="str">
        <f>IF(AC94="","",VLOOKUP(AC94,'【記載例】シフト記号表（勤務時間帯）'!$C$4:$K$35,9,FALSE))</f>
        <v/>
      </c>
      <c r="AD95" s="92" t="str">
        <f>IF(AD94="","",VLOOKUP(AD94,'【記載例】シフト記号表（勤務時間帯）'!$C$4:$K$35,9,FALSE))</f>
        <v/>
      </c>
      <c r="AE95" s="92" t="str">
        <f>IF(AE94="","",VLOOKUP(AE94,'【記載例】シフト記号表（勤務時間帯）'!$C$4:$K$35,9,FALSE))</f>
        <v/>
      </c>
      <c r="AF95" s="92" t="str">
        <f>IF(AF94="","",VLOOKUP(AF94,'【記載例】シフト記号表（勤務時間帯）'!$C$4:$K$35,9,FALSE))</f>
        <v/>
      </c>
      <c r="AG95" s="93" t="str">
        <f>IF(AG94="","",VLOOKUP(AG94,'【記載例】シフト記号表（勤務時間帯）'!$C$4:$K$35,9,FALSE))</f>
        <v/>
      </c>
      <c r="AH95" s="91" t="str">
        <f>IF(AH94="","",VLOOKUP(AH94,'【記載例】シフト記号表（勤務時間帯）'!$C$4:$K$35,9,FALSE))</f>
        <v/>
      </c>
      <c r="AI95" s="92" t="str">
        <f>IF(AI94="","",VLOOKUP(AI94,'【記載例】シフト記号表（勤務時間帯）'!$C$4:$K$35,9,FALSE))</f>
        <v/>
      </c>
      <c r="AJ95" s="92" t="str">
        <f>IF(AJ94="","",VLOOKUP(AJ94,'【記載例】シフト記号表（勤務時間帯）'!$C$4:$K$35,9,FALSE))</f>
        <v/>
      </c>
      <c r="AK95" s="92" t="str">
        <f>IF(AK94="","",VLOOKUP(AK94,'【記載例】シフト記号表（勤務時間帯）'!$C$4:$K$35,9,FALSE))</f>
        <v/>
      </c>
      <c r="AL95" s="92" t="str">
        <f>IF(AL94="","",VLOOKUP(AL94,'【記載例】シフト記号表（勤務時間帯）'!$C$4:$K$35,9,FALSE))</f>
        <v/>
      </c>
      <c r="AM95" s="92" t="str">
        <f>IF(AM94="","",VLOOKUP(AM94,'【記載例】シフト記号表（勤務時間帯）'!$C$4:$K$35,9,FALSE))</f>
        <v/>
      </c>
      <c r="AN95" s="93" t="str">
        <f>IF(AN94="","",VLOOKUP(AN94,'【記載例】シフト記号表（勤務時間帯）'!$C$4:$K$35,9,FALSE))</f>
        <v/>
      </c>
      <c r="AO95" s="91" t="str">
        <f>IF(AO94="","",VLOOKUP(AO94,'【記載例】シフト記号表（勤務時間帯）'!$C$4:$K$35,9,FALSE))</f>
        <v/>
      </c>
      <c r="AP95" s="92" t="str">
        <f>IF(AP94="","",VLOOKUP(AP94,'【記載例】シフト記号表（勤務時間帯）'!$C$4:$K$35,9,FALSE))</f>
        <v/>
      </c>
      <c r="AQ95" s="92" t="str">
        <f>IF(AQ94="","",VLOOKUP(AQ94,'【記載例】シフト記号表（勤務時間帯）'!$C$4:$K$35,9,FALSE))</f>
        <v/>
      </c>
      <c r="AR95" s="92" t="str">
        <f>IF(AR94="","",VLOOKUP(AR94,'【記載例】シフト記号表（勤務時間帯）'!$C$4:$K$35,9,FALSE))</f>
        <v/>
      </c>
      <c r="AS95" s="92" t="str">
        <f>IF(AS94="","",VLOOKUP(AS94,'【記載例】シフト記号表（勤務時間帯）'!$C$4:$K$35,9,FALSE))</f>
        <v/>
      </c>
      <c r="AT95" s="92" t="str">
        <f>IF(AT94="","",VLOOKUP(AT94,'【記載例】シフト記号表（勤務時間帯）'!$C$4:$K$35,9,FALSE))</f>
        <v/>
      </c>
      <c r="AU95" s="93" t="str">
        <f>IF(AU94="","",VLOOKUP(AU94,'【記載例】シフト記号表（勤務時間帯）'!$C$4:$K$35,9,FALSE))</f>
        <v/>
      </c>
      <c r="AV95" s="91" t="str">
        <f>IF(AV94="","",VLOOKUP(AV94,'【記載例】シフト記号表（勤務時間帯）'!$C$4:$K$35,9,FALSE))</f>
        <v/>
      </c>
      <c r="AW95" s="92" t="str">
        <f>IF(AW94="","",VLOOKUP(AW94,'【記載例】シフト記号表（勤務時間帯）'!$C$4:$K$35,9,FALSE))</f>
        <v/>
      </c>
      <c r="AX95" s="93" t="str">
        <f>IF(AX94="","",VLOOKUP(AX94,'【記載例】シフト記号表（勤務時間帯）'!$C$4:$K$35,9,FALSE))</f>
        <v/>
      </c>
      <c r="AY95" s="165"/>
      <c r="AZ95" s="166"/>
      <c r="BA95" s="167"/>
      <c r="BB95" s="168"/>
      <c r="BC95" s="203"/>
      <c r="BD95" s="204"/>
      <c r="BE95" s="204"/>
      <c r="BF95" s="204"/>
      <c r="BG95" s="204"/>
      <c r="BH95" s="205"/>
    </row>
    <row r="96" spans="2:60" ht="20.25" customHeight="1" thickBot="1" x14ac:dyDescent="0.45">
      <c r="B96" s="26"/>
      <c r="C96" s="86"/>
      <c r="D96" s="111"/>
      <c r="E96" s="86"/>
      <c r="F96" s="86"/>
      <c r="G96" s="86"/>
      <c r="H96" s="86"/>
      <c r="I96" s="86"/>
      <c r="J96" s="86"/>
      <c r="K96" s="86"/>
      <c r="L96" s="86"/>
      <c r="M96" s="86"/>
      <c r="N96" s="86"/>
      <c r="O96" s="86"/>
      <c r="P96" s="86"/>
      <c r="Q96" s="86"/>
      <c r="R96" s="86"/>
      <c r="S96" s="87"/>
      <c r="T96" s="209"/>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1">
        <f>SUM(AY16:AZ95)</f>
        <v>4640</v>
      </c>
      <c r="AZ96" s="212"/>
      <c r="BA96" s="213">
        <f>SUM(BA16:BB95)</f>
        <v>1160</v>
      </c>
      <c r="BB96" s="214"/>
      <c r="BC96" s="215"/>
      <c r="BD96" s="216"/>
      <c r="BE96" s="216"/>
      <c r="BF96" s="216"/>
      <c r="BG96" s="216"/>
      <c r="BH96" s="21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C98" s="1"/>
      <c r="D98" s="1"/>
      <c r="E98" s="1"/>
      <c r="F98" s="1" t="s">
        <v>219</v>
      </c>
      <c r="G98" s="1"/>
      <c r="H98" s="1"/>
      <c r="I98" s="1"/>
      <c r="J98" s="1"/>
      <c r="K98" s="1"/>
      <c r="L98" s="1"/>
      <c r="M98" s="1"/>
      <c r="N98" s="1"/>
      <c r="O98" s="1"/>
      <c r="P98" s="2"/>
      <c r="Q98" s="1"/>
      <c r="R98" s="1"/>
      <c r="S98" s="1"/>
      <c r="T98" s="1"/>
      <c r="U98" s="1"/>
      <c r="V98" s="1"/>
      <c r="W98" s="1"/>
      <c r="X98" s="1" t="s">
        <v>232</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C99" s="1"/>
      <c r="D99" s="1"/>
      <c r="E99" s="1"/>
      <c r="F99" s="1"/>
      <c r="G99" s="195" t="s">
        <v>80</v>
      </c>
      <c r="H99" s="195"/>
      <c r="I99" s="195" t="s">
        <v>81</v>
      </c>
      <c r="J99" s="195"/>
      <c r="K99" s="195"/>
      <c r="L99" s="195"/>
      <c r="M99" s="1"/>
      <c r="N99" s="196" t="s">
        <v>84</v>
      </c>
      <c r="O99" s="196"/>
      <c r="P99" s="196"/>
      <c r="Q99" s="196"/>
      <c r="T99" s="37" t="s">
        <v>93</v>
      </c>
      <c r="U99" s="37"/>
      <c r="V99" s="1"/>
      <c r="W99" s="1"/>
      <c r="X99" s="1"/>
      <c r="Y99" s="10" t="s">
        <v>233</v>
      </c>
      <c r="AH99" s="218">
        <v>0</v>
      </c>
      <c r="AI99" s="219"/>
      <c r="AM99" s="181" t="s">
        <v>8</v>
      </c>
      <c r="AN99" s="183"/>
      <c r="AO99" s="181" t="s">
        <v>9</v>
      </c>
      <c r="AP99" s="182"/>
      <c r="AQ99" s="182"/>
      <c r="AR99" s="183"/>
      <c r="AU99" s="1"/>
      <c r="AV99" s="1"/>
      <c r="AW99" s="1"/>
      <c r="AX99" s="1"/>
      <c r="AY99" s="1"/>
    </row>
    <row r="100" spans="3:51" ht="20.25" customHeight="1" x14ac:dyDescent="0.4">
      <c r="C100" s="1"/>
      <c r="D100" s="1"/>
      <c r="E100" s="1"/>
      <c r="F100" s="1"/>
      <c r="G100" s="190"/>
      <c r="H100" s="190"/>
      <c r="I100" s="190" t="s">
        <v>82</v>
      </c>
      <c r="J100" s="190"/>
      <c r="K100" s="190" t="s">
        <v>83</v>
      </c>
      <c r="L100" s="190"/>
      <c r="M100" s="1"/>
      <c r="N100" s="190" t="s">
        <v>82</v>
      </c>
      <c r="O100" s="190"/>
      <c r="P100" s="190" t="s">
        <v>83</v>
      </c>
      <c r="Q100" s="190"/>
      <c r="T100" s="37" t="s">
        <v>90</v>
      </c>
      <c r="U100" s="37"/>
      <c r="V100" s="1"/>
      <c r="W100" s="1"/>
      <c r="X100" s="1"/>
      <c r="Y100" s="10" t="s">
        <v>234</v>
      </c>
      <c r="AC100" s="137" t="s">
        <v>6</v>
      </c>
      <c r="AD100" s="220">
        <f>COUNTIFS($C$16:$D$95,"登録看護職員",$F$16:$G$95,"C")</f>
        <v>0</v>
      </c>
      <c r="AE100" s="221"/>
      <c r="AG100" s="137" t="s">
        <v>7</v>
      </c>
      <c r="AH100" s="220">
        <f>COUNTIFS($C$16:$D$95,"登録看護職員",$F$16:$G$95,"D")</f>
        <v>0</v>
      </c>
      <c r="AI100" s="221"/>
      <c r="AM100" s="181" t="s">
        <v>4</v>
      </c>
      <c r="AN100" s="183"/>
      <c r="AO100" s="181" t="s">
        <v>98</v>
      </c>
      <c r="AP100" s="182"/>
      <c r="AQ100" s="182"/>
      <c r="AR100" s="183"/>
      <c r="AU100" s="1"/>
      <c r="AV100" s="1"/>
      <c r="AW100" s="1"/>
      <c r="AX100" s="1"/>
      <c r="AY100" s="1"/>
    </row>
    <row r="101" spans="3:51" ht="20.25" customHeight="1" x14ac:dyDescent="0.4">
      <c r="C101" s="1"/>
      <c r="D101" s="1"/>
      <c r="E101" s="1"/>
      <c r="F101" s="1"/>
      <c r="G101" s="181" t="s">
        <v>4</v>
      </c>
      <c r="H101" s="183"/>
      <c r="I101" s="191">
        <f>SUMIFS($AY$16:$AZ$95,$C$16:$D$95,"訪問看護員",$F$16:$G$95,"A")</f>
        <v>800</v>
      </c>
      <c r="J101" s="192"/>
      <c r="K101" s="193">
        <f>SUMIFS($BA$16:$BB$95,$C$16:$D$95,"訪問看護員",$F$16:$G$95,"A")</f>
        <v>200</v>
      </c>
      <c r="L101" s="194"/>
      <c r="M101" s="1"/>
      <c r="N101" s="197">
        <v>0</v>
      </c>
      <c r="O101" s="198"/>
      <c r="P101" s="197">
        <v>0</v>
      </c>
      <c r="Q101" s="198"/>
      <c r="T101" s="201">
        <v>6</v>
      </c>
      <c r="U101" s="202"/>
      <c r="V101" s="1"/>
      <c r="W101" s="1"/>
      <c r="X101" s="1"/>
      <c r="Y101" s="195" t="s">
        <v>80</v>
      </c>
      <c r="Z101" s="195"/>
      <c r="AA101" s="195" t="s">
        <v>81</v>
      </c>
      <c r="AB101" s="195"/>
      <c r="AC101" s="195"/>
      <c r="AD101" s="195"/>
      <c r="AE101" s="1"/>
      <c r="AF101" s="196" t="s">
        <v>84</v>
      </c>
      <c r="AG101" s="196"/>
      <c r="AH101" s="196"/>
      <c r="AI101" s="196"/>
      <c r="AJ101" s="35"/>
      <c r="AM101" s="181" t="s">
        <v>5</v>
      </c>
      <c r="AN101" s="183"/>
      <c r="AO101" s="181" t="s">
        <v>99</v>
      </c>
      <c r="AP101" s="182"/>
      <c r="AQ101" s="182"/>
      <c r="AR101" s="183"/>
      <c r="AU101" s="1"/>
      <c r="AV101" s="1"/>
      <c r="AW101" s="1"/>
      <c r="AX101" s="1"/>
      <c r="AY101" s="1"/>
    </row>
    <row r="102" spans="3:51" ht="20.25" customHeight="1" x14ac:dyDescent="0.4">
      <c r="C102" s="1"/>
      <c r="D102" s="1"/>
      <c r="E102" s="1"/>
      <c r="F102" s="1"/>
      <c r="G102" s="181" t="s">
        <v>5</v>
      </c>
      <c r="H102" s="183"/>
      <c r="I102" s="191">
        <f>SUMIFS($AY$16:$AZ$95,$C$16:$D$95,"訪問看護員",$F$16:$G$95,"B")</f>
        <v>0</v>
      </c>
      <c r="J102" s="192"/>
      <c r="K102" s="193">
        <f>SUMIFS($BA$16:$BB$95,$C$16:$D$95,"訪問看護員",$F$16:$G$95,"B")</f>
        <v>0</v>
      </c>
      <c r="L102" s="194"/>
      <c r="M102" s="1"/>
      <c r="N102" s="197">
        <v>0</v>
      </c>
      <c r="O102" s="198"/>
      <c r="P102" s="197">
        <v>0</v>
      </c>
      <c r="Q102" s="198"/>
      <c r="T102" s="197">
        <v>0</v>
      </c>
      <c r="U102" s="198"/>
      <c r="V102" s="1"/>
      <c r="W102" s="1"/>
      <c r="X102" s="1"/>
      <c r="Y102" s="190"/>
      <c r="Z102" s="190"/>
      <c r="AA102" s="190" t="s">
        <v>82</v>
      </c>
      <c r="AB102" s="190"/>
      <c r="AC102" s="190" t="s">
        <v>83</v>
      </c>
      <c r="AD102" s="190"/>
      <c r="AE102" s="1"/>
      <c r="AF102" s="190" t="s">
        <v>82</v>
      </c>
      <c r="AG102" s="190"/>
      <c r="AH102" s="190" t="s">
        <v>83</v>
      </c>
      <c r="AI102" s="190"/>
      <c r="AJ102" s="35"/>
      <c r="AM102" s="181" t="s">
        <v>6</v>
      </c>
      <c r="AN102" s="183"/>
      <c r="AO102" s="181" t="s">
        <v>100</v>
      </c>
      <c r="AP102" s="182"/>
      <c r="AQ102" s="182"/>
      <c r="AR102" s="183"/>
      <c r="AU102" s="1"/>
      <c r="AV102" s="1"/>
      <c r="AW102" s="1"/>
      <c r="AX102" s="1"/>
      <c r="AY102" s="1"/>
    </row>
    <row r="103" spans="3:51" ht="20.25" customHeight="1" x14ac:dyDescent="0.4">
      <c r="C103" s="1"/>
      <c r="D103" s="1"/>
      <c r="E103" s="1"/>
      <c r="F103" s="1"/>
      <c r="G103" s="181" t="s">
        <v>6</v>
      </c>
      <c r="H103" s="183"/>
      <c r="I103" s="191">
        <f>SUMIFS($AY$16:$AZ$95,$C$16:$D$95,"訪問看護員",$F$16:$G$95,"C")</f>
        <v>160</v>
      </c>
      <c r="J103" s="192"/>
      <c r="K103" s="193">
        <f>SUMIFS($BA$16:$BB$95,$C$16:$D$95,"訪問看護員",$F$16:$G$95,"C")</f>
        <v>40</v>
      </c>
      <c r="L103" s="194"/>
      <c r="M103" s="1"/>
      <c r="N103" s="201">
        <v>160</v>
      </c>
      <c r="O103" s="202"/>
      <c r="P103" s="199">
        <v>40</v>
      </c>
      <c r="Q103" s="200"/>
      <c r="T103" s="181" t="s">
        <v>73</v>
      </c>
      <c r="U103" s="183"/>
      <c r="V103" s="1"/>
      <c r="W103" s="1"/>
      <c r="X103" s="1"/>
      <c r="Y103" s="181" t="s">
        <v>6</v>
      </c>
      <c r="Z103" s="183"/>
      <c r="AA103" s="191">
        <f>SUMIFS($AY$16:$AZ$95,$C$16:$D$95,"登録看護職員",$F$16:$G$95,"C")</f>
        <v>0</v>
      </c>
      <c r="AB103" s="192"/>
      <c r="AC103" s="193">
        <f>SUMIFS($BA$16:$BB$95,$C$16:$D$95,"登録看護職員",$F$16:$G$95,"C")</f>
        <v>0</v>
      </c>
      <c r="AD103" s="194"/>
      <c r="AE103" s="1"/>
      <c r="AF103" s="197">
        <v>0</v>
      </c>
      <c r="AG103" s="198"/>
      <c r="AH103" s="297">
        <v>0</v>
      </c>
      <c r="AI103" s="298"/>
      <c r="AM103" s="181" t="s">
        <v>7</v>
      </c>
      <c r="AN103" s="183"/>
      <c r="AO103" s="181" t="s">
        <v>123</v>
      </c>
      <c r="AP103" s="182"/>
      <c r="AQ103" s="182"/>
      <c r="AR103" s="183"/>
      <c r="AU103" s="1"/>
      <c r="AV103" s="1"/>
      <c r="AW103" s="1"/>
      <c r="AX103" s="1"/>
      <c r="AY103" s="1"/>
    </row>
    <row r="104" spans="3:51" ht="20.25" customHeight="1" x14ac:dyDescent="0.4">
      <c r="C104" s="1"/>
      <c r="D104" s="1"/>
      <c r="E104" s="1"/>
      <c r="F104" s="1"/>
      <c r="G104" s="181" t="s">
        <v>7</v>
      </c>
      <c r="H104" s="183"/>
      <c r="I104" s="191">
        <f>SUMIFS($AY$16:$AZ$95,$C$16:$D$95,"訪問看護員",$F$16:$G$95,"D")</f>
        <v>0</v>
      </c>
      <c r="J104" s="192"/>
      <c r="K104" s="193">
        <f>SUMIFS($BA$16:$BB$95,$C$16:$D$95,"訪問看護員",$F$16:$G$95,"D")</f>
        <v>0</v>
      </c>
      <c r="L104" s="194"/>
      <c r="M104" s="1"/>
      <c r="N104" s="201">
        <v>0</v>
      </c>
      <c r="O104" s="202"/>
      <c r="P104" s="199">
        <v>0</v>
      </c>
      <c r="Q104" s="200"/>
      <c r="T104" s="181" t="s">
        <v>73</v>
      </c>
      <c r="U104" s="183"/>
      <c r="V104" s="1"/>
      <c r="W104" s="1"/>
      <c r="X104" s="1"/>
      <c r="Y104" s="181" t="s">
        <v>7</v>
      </c>
      <c r="Z104" s="183"/>
      <c r="AA104" s="191">
        <f>SUMIFS($AY$16:$AZ$95,$C$16:$D$95,"登録看護職員",$F$16:$G$95,"D")</f>
        <v>0</v>
      </c>
      <c r="AB104" s="192"/>
      <c r="AC104" s="193">
        <f>SUMIFS($BA$16:$BB$95,$C$16:$D$95,"登録看護職員",$F$16:$G$95,"D")</f>
        <v>0</v>
      </c>
      <c r="AD104" s="194"/>
      <c r="AE104" s="1"/>
      <c r="AF104" s="197">
        <v>0</v>
      </c>
      <c r="AG104" s="198"/>
      <c r="AH104" s="297">
        <v>0</v>
      </c>
      <c r="AI104" s="298"/>
      <c r="AL104" s="1"/>
      <c r="AM104" s="1"/>
      <c r="AN104" s="1"/>
      <c r="AU104" s="1"/>
      <c r="AV104" s="1"/>
      <c r="AW104" s="1"/>
      <c r="AX104" s="1"/>
      <c r="AY104" s="1"/>
    </row>
    <row r="105" spans="3:51" ht="20.25" customHeight="1" x14ac:dyDescent="0.4">
      <c r="C105" s="1"/>
      <c r="D105" s="1"/>
      <c r="E105" s="1"/>
      <c r="F105" s="1"/>
      <c r="G105" s="181" t="s">
        <v>63</v>
      </c>
      <c r="H105" s="183"/>
      <c r="I105" s="191">
        <f>SUM(I101:J104)</f>
        <v>960</v>
      </c>
      <c r="J105" s="192"/>
      <c r="K105" s="193">
        <f>SUM(K101:L104)</f>
        <v>240</v>
      </c>
      <c r="L105" s="194"/>
      <c r="M105" s="1"/>
      <c r="N105" s="191">
        <f>SUM(N101:O104)</f>
        <v>160</v>
      </c>
      <c r="O105" s="192"/>
      <c r="P105" s="193">
        <f>SUM(P101:Q104)</f>
        <v>40</v>
      </c>
      <c r="Q105" s="194"/>
      <c r="T105" s="191">
        <f>SUM(T101:U102)</f>
        <v>6</v>
      </c>
      <c r="U105" s="192"/>
      <c r="V105" s="1"/>
      <c r="W105" s="1"/>
      <c r="X105" s="1"/>
      <c r="Y105" s="181" t="s">
        <v>63</v>
      </c>
      <c r="Z105" s="183"/>
      <c r="AA105" s="191">
        <f>SUM(AA103:AB104)</f>
        <v>0</v>
      </c>
      <c r="AB105" s="192"/>
      <c r="AC105" s="193">
        <f>SUM(AC103:AD104)</f>
        <v>0</v>
      </c>
      <c r="AD105" s="194"/>
      <c r="AE105" s="1"/>
      <c r="AF105" s="191">
        <f>SUM(AF103:AG104)</f>
        <v>0</v>
      </c>
      <c r="AG105" s="192"/>
      <c r="AH105" s="193">
        <f>SUM(AH103:AI104)</f>
        <v>0</v>
      </c>
      <c r="AI105" s="194"/>
      <c r="AL105" s="1"/>
      <c r="AM105" s="1"/>
      <c r="AN105" s="1"/>
      <c r="AU105" s="1"/>
      <c r="AV105" s="1"/>
      <c r="AW105" s="1"/>
      <c r="AX105" s="1"/>
      <c r="AY105" s="1"/>
    </row>
    <row r="106" spans="3:51" ht="20.25" customHeight="1" x14ac:dyDescent="0.4">
      <c r="C106" s="1"/>
      <c r="D106" s="1"/>
      <c r="E106" s="1"/>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C107" s="1"/>
      <c r="D107" s="1"/>
      <c r="E107" s="1"/>
      <c r="F107" s="1"/>
      <c r="G107" s="2" t="s">
        <v>91</v>
      </c>
      <c r="H107" s="1"/>
      <c r="I107" s="1"/>
      <c r="J107" s="1"/>
      <c r="K107" s="1"/>
      <c r="L107" s="1"/>
      <c r="M107" s="38" t="s">
        <v>254</v>
      </c>
      <c r="N107" s="141" t="s">
        <v>255</v>
      </c>
      <c r="O107" s="142"/>
      <c r="P107" s="38"/>
      <c r="Q107" s="38"/>
      <c r="R107" s="1"/>
      <c r="S107" s="1"/>
      <c r="T107" s="1"/>
      <c r="U107" s="1"/>
      <c r="V107" s="1"/>
      <c r="W107" s="1"/>
      <c r="X107" s="1"/>
      <c r="Y107" s="2" t="s">
        <v>243</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C108" s="1"/>
      <c r="D108" s="1"/>
      <c r="E108" s="1"/>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c r="AW108" s="1"/>
      <c r="AX108" s="1"/>
      <c r="AY108" s="1"/>
    </row>
    <row r="109" spans="3:51" ht="20.25" customHeight="1" x14ac:dyDescent="0.4">
      <c r="C109" s="1"/>
      <c r="D109" s="1"/>
      <c r="E109" s="1"/>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C110" s="1"/>
      <c r="D110" s="1"/>
      <c r="E110" s="1"/>
      <c r="F110" s="1"/>
      <c r="G110" s="178">
        <f>IF($N$107="週",P105,N105)</f>
        <v>40</v>
      </c>
      <c r="H110" s="179"/>
      <c r="I110" s="179"/>
      <c r="J110" s="180"/>
      <c r="K110" s="99" t="s">
        <v>64</v>
      </c>
      <c r="L110" s="181">
        <f>IF($N$107="週",$AX$5,$BB$5)</f>
        <v>40</v>
      </c>
      <c r="M110" s="182"/>
      <c r="N110" s="182"/>
      <c r="O110" s="183"/>
      <c r="P110" s="99" t="s">
        <v>65</v>
      </c>
      <c r="Q110" s="184">
        <f>ROUNDDOWN(G110/L110,1)</f>
        <v>1</v>
      </c>
      <c r="R110" s="185"/>
      <c r="S110" s="185"/>
      <c r="T110" s="186"/>
      <c r="U110" s="1"/>
      <c r="V110" s="1"/>
      <c r="W110" s="1"/>
      <c r="X110" s="1"/>
      <c r="Y110" s="178">
        <f>IF($N$107="週",AH105,AF105)</f>
        <v>0</v>
      </c>
      <c r="Z110" s="179"/>
      <c r="AA110" s="179"/>
      <c r="AB110" s="180"/>
      <c r="AC110" s="133" t="s">
        <v>64</v>
      </c>
      <c r="AD110" s="181">
        <f>IF($N$107="週",$AX$5,$BB$5)</f>
        <v>40</v>
      </c>
      <c r="AE110" s="182"/>
      <c r="AF110" s="182"/>
      <c r="AG110" s="183"/>
      <c r="AH110" s="133" t="s">
        <v>65</v>
      </c>
      <c r="AI110" s="184">
        <f>ROUNDDOWN(Y110/AD110,1)</f>
        <v>0</v>
      </c>
      <c r="AJ110" s="185"/>
      <c r="AK110" s="185"/>
      <c r="AL110" s="186"/>
      <c r="AM110" s="1"/>
      <c r="AN110" s="1"/>
      <c r="AU110" s="1"/>
      <c r="AV110" s="1"/>
    </row>
    <row r="111" spans="3:51" ht="20.25" customHeight="1" x14ac:dyDescent="0.4">
      <c r="C111" s="1"/>
      <c r="D111" s="1"/>
      <c r="E111" s="1"/>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C112" s="1"/>
      <c r="D112" s="1"/>
      <c r="E112" s="1"/>
      <c r="F112" s="1"/>
      <c r="G112" s="1" t="s">
        <v>244</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C113" s="1"/>
      <c r="D113" s="1"/>
      <c r="E113" s="1"/>
      <c r="F113" s="1"/>
      <c r="G113" s="1" t="s">
        <v>93</v>
      </c>
      <c r="H113" s="1"/>
      <c r="I113" s="1"/>
      <c r="J113" s="1"/>
      <c r="K113" s="1"/>
      <c r="L113" s="1"/>
      <c r="M113" s="1"/>
      <c r="N113" s="1"/>
      <c r="O113" s="1"/>
      <c r="P113" s="2"/>
      <c r="Q113" s="99"/>
      <c r="R113" s="99"/>
      <c r="S113" s="99"/>
      <c r="T113" s="99"/>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C114" s="1"/>
      <c r="D114" s="1"/>
      <c r="E114" s="1"/>
      <c r="F114" s="1"/>
      <c r="G114" s="10" t="s">
        <v>89</v>
      </c>
      <c r="L114" s="1" t="s">
        <v>92</v>
      </c>
      <c r="Q114" s="190" t="s">
        <v>63</v>
      </c>
      <c r="R114" s="190"/>
      <c r="S114" s="190"/>
      <c r="T114" s="190"/>
      <c r="U114" s="1"/>
      <c r="V114" s="1"/>
      <c r="W114" s="1"/>
      <c r="X114" s="1"/>
      <c r="Y114" s="1"/>
      <c r="Z114" s="1"/>
      <c r="AA114" s="1"/>
      <c r="AB114" s="1"/>
      <c r="AC114" s="1"/>
      <c r="AD114" s="1"/>
      <c r="AE114" s="1"/>
      <c r="AF114" s="1"/>
      <c r="AG114" s="1"/>
      <c r="AH114" s="1"/>
      <c r="AI114" s="1"/>
      <c r="AJ114" s="1"/>
      <c r="AK114" s="1"/>
      <c r="AL114" s="1"/>
      <c r="AM114" s="1"/>
      <c r="AN114" s="1"/>
      <c r="AO114" s="190" t="s">
        <v>242</v>
      </c>
      <c r="AP114" s="190"/>
      <c r="AQ114" s="190"/>
      <c r="AR114" s="190"/>
      <c r="AU114" s="1"/>
      <c r="AV114" s="1"/>
    </row>
    <row r="115" spans="1:62" ht="20.25" customHeight="1" x14ac:dyDescent="0.4">
      <c r="C115" s="1"/>
      <c r="D115" s="1"/>
      <c r="E115" s="1"/>
      <c r="F115" s="1"/>
      <c r="G115" s="181">
        <f>T105</f>
        <v>6</v>
      </c>
      <c r="H115" s="182"/>
      <c r="I115" s="182"/>
      <c r="J115" s="183"/>
      <c r="K115" s="99" t="s">
        <v>136</v>
      </c>
      <c r="L115" s="184">
        <f>Q110</f>
        <v>1</v>
      </c>
      <c r="M115" s="185"/>
      <c r="N115" s="185"/>
      <c r="O115" s="186"/>
      <c r="P115" s="99" t="s">
        <v>65</v>
      </c>
      <c r="Q115" s="187">
        <f>ROUNDDOWN(G115+L115,1)</f>
        <v>7</v>
      </c>
      <c r="R115" s="188"/>
      <c r="S115" s="188"/>
      <c r="T115" s="189"/>
      <c r="U115" s="1"/>
      <c r="V115" s="1"/>
      <c r="W115" s="1"/>
      <c r="X115" s="1"/>
      <c r="Y115" s="1"/>
      <c r="Z115" s="1"/>
      <c r="AA115" s="1"/>
      <c r="AB115" s="1"/>
      <c r="AC115" s="1"/>
      <c r="AD115" s="1"/>
      <c r="AE115" s="1"/>
      <c r="AF115" s="1"/>
      <c r="AG115" s="1"/>
      <c r="AH115" s="1"/>
      <c r="AI115" s="1"/>
      <c r="AJ115" s="1"/>
      <c r="AK115" s="1"/>
      <c r="AL115" s="1"/>
      <c r="AM115" s="1"/>
      <c r="AN115" s="1"/>
      <c r="AO115" s="187">
        <f>Q115+AI110</f>
        <v>7</v>
      </c>
      <c r="AP115" s="188"/>
      <c r="AQ115" s="188"/>
      <c r="AR115" s="189"/>
      <c r="AU115" s="1"/>
      <c r="AV115" s="1"/>
      <c r="AW115" s="1"/>
      <c r="AX115" s="1"/>
      <c r="AY115" s="1"/>
    </row>
    <row r="116" spans="1:62" ht="20.25" customHeight="1" x14ac:dyDescent="0.4">
      <c r="C116" s="16"/>
      <c r="D116" s="16"/>
      <c r="E116" s="65"/>
      <c r="F116" s="66"/>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sheet="1" insertRows="0"/>
  <mergeCells count="513">
    <mergeCell ref="AD110:AG110"/>
    <mergeCell ref="AI110:AL110"/>
    <mergeCell ref="AO114:AR114"/>
    <mergeCell ref="AO115:AR115"/>
    <mergeCell ref="Y104:Z104"/>
    <mergeCell ref="AA104:AB104"/>
    <mergeCell ref="AC104:AD104"/>
    <mergeCell ref="AF104:AG104"/>
    <mergeCell ref="AH104:AI104"/>
    <mergeCell ref="Y105:Z105"/>
    <mergeCell ref="AA105:AB105"/>
    <mergeCell ref="AC105:AD105"/>
    <mergeCell ref="AF105:AG105"/>
    <mergeCell ref="AH105:AI105"/>
    <mergeCell ref="Y110:AB110"/>
    <mergeCell ref="AO101:AR101"/>
    <mergeCell ref="AA102:AB102"/>
    <mergeCell ref="AC102:AD102"/>
    <mergeCell ref="AF102:AG102"/>
    <mergeCell ref="AH102:AI102"/>
    <mergeCell ref="AM102:AN102"/>
    <mergeCell ref="AO102:AR102"/>
    <mergeCell ref="Y103:Z103"/>
    <mergeCell ref="AA103:AB103"/>
    <mergeCell ref="AC103:AD103"/>
    <mergeCell ref="AF103:AG103"/>
    <mergeCell ref="AH103:AI103"/>
    <mergeCell ref="AM103:AN103"/>
    <mergeCell ref="AO103:AR103"/>
    <mergeCell ref="AQ1:BE1"/>
    <mergeCell ref="Y2:Z2"/>
    <mergeCell ref="AB2:AC2"/>
    <mergeCell ref="AF2:AG2"/>
    <mergeCell ref="AQ2:BE2"/>
    <mergeCell ref="BD3:BG3"/>
    <mergeCell ref="BB5:BC5"/>
    <mergeCell ref="AT5:AU5"/>
    <mergeCell ref="BB7:BC7"/>
    <mergeCell ref="AX5:AY5"/>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B20:B21"/>
    <mergeCell ref="C20:E21"/>
    <mergeCell ref="F20:G21"/>
    <mergeCell ref="H20:L21"/>
    <mergeCell ref="M20:P21"/>
    <mergeCell ref="Q20:S20"/>
    <mergeCell ref="AY20:AZ21"/>
    <mergeCell ref="BA20:BB21"/>
    <mergeCell ref="BC20:BH21"/>
    <mergeCell ref="Q21:S21"/>
    <mergeCell ref="B22:B23"/>
    <mergeCell ref="C22:E23"/>
    <mergeCell ref="F22:G23"/>
    <mergeCell ref="H22:L23"/>
    <mergeCell ref="M22:P23"/>
    <mergeCell ref="Q22:S22"/>
    <mergeCell ref="AY22:AZ23"/>
    <mergeCell ref="BA22:BB23"/>
    <mergeCell ref="BC22:BH23"/>
    <mergeCell ref="Q23:S23"/>
    <mergeCell ref="B24:B25"/>
    <mergeCell ref="C24:E25"/>
    <mergeCell ref="F24:G25"/>
    <mergeCell ref="H24:L25"/>
    <mergeCell ref="M24:P25"/>
    <mergeCell ref="Q24:S24"/>
    <mergeCell ref="AY24:AZ25"/>
    <mergeCell ref="BA24:BB25"/>
    <mergeCell ref="BC24:BH25"/>
    <mergeCell ref="Q25:S25"/>
    <mergeCell ref="B26:B27"/>
    <mergeCell ref="C26:E27"/>
    <mergeCell ref="F26:G27"/>
    <mergeCell ref="H26:L27"/>
    <mergeCell ref="M26:P27"/>
    <mergeCell ref="Q26:S26"/>
    <mergeCell ref="AY26:AZ27"/>
    <mergeCell ref="BA26:BB27"/>
    <mergeCell ref="BC26:BH27"/>
    <mergeCell ref="Q27:S27"/>
    <mergeCell ref="B28:B29"/>
    <mergeCell ref="C28:E29"/>
    <mergeCell ref="F28:G29"/>
    <mergeCell ref="H28:L29"/>
    <mergeCell ref="M28:P29"/>
    <mergeCell ref="Q28:S28"/>
    <mergeCell ref="AY28:AZ29"/>
    <mergeCell ref="BA28:BB29"/>
    <mergeCell ref="BC28:BH29"/>
    <mergeCell ref="Q29:S29"/>
    <mergeCell ref="B30:B31"/>
    <mergeCell ref="C30:E31"/>
    <mergeCell ref="F30:G31"/>
    <mergeCell ref="H30:L31"/>
    <mergeCell ref="M30:P31"/>
    <mergeCell ref="Q30:S30"/>
    <mergeCell ref="AY30:AZ31"/>
    <mergeCell ref="BA30:BB31"/>
    <mergeCell ref="BC30:BH31"/>
    <mergeCell ref="Q31:S31"/>
    <mergeCell ref="B32:B33"/>
    <mergeCell ref="C32:E33"/>
    <mergeCell ref="F32:G33"/>
    <mergeCell ref="H32:L33"/>
    <mergeCell ref="M32:P33"/>
    <mergeCell ref="Q32:S32"/>
    <mergeCell ref="AY32:AZ33"/>
    <mergeCell ref="BA32:BB33"/>
    <mergeCell ref="BC32:BH33"/>
    <mergeCell ref="Q33:S33"/>
    <mergeCell ref="B34:B35"/>
    <mergeCell ref="C34:E35"/>
    <mergeCell ref="F34:G35"/>
    <mergeCell ref="H34:L35"/>
    <mergeCell ref="M34:P35"/>
    <mergeCell ref="Q34:S34"/>
    <mergeCell ref="AY34:AZ35"/>
    <mergeCell ref="BA34:BB35"/>
    <mergeCell ref="BC34:BH35"/>
    <mergeCell ref="Q35:S35"/>
    <mergeCell ref="B36:B37"/>
    <mergeCell ref="C36:E37"/>
    <mergeCell ref="F36:G37"/>
    <mergeCell ref="H36:L37"/>
    <mergeCell ref="M36:P37"/>
    <mergeCell ref="Q36:S36"/>
    <mergeCell ref="AY36:AZ37"/>
    <mergeCell ref="BA36:BB37"/>
    <mergeCell ref="BC36:BH37"/>
    <mergeCell ref="Q37:S37"/>
    <mergeCell ref="B38:B39"/>
    <mergeCell ref="C38:E39"/>
    <mergeCell ref="F38:G39"/>
    <mergeCell ref="H38:L39"/>
    <mergeCell ref="M38:P39"/>
    <mergeCell ref="Q38:S38"/>
    <mergeCell ref="AY38:AZ39"/>
    <mergeCell ref="BA38:BB39"/>
    <mergeCell ref="BC38:BH39"/>
    <mergeCell ref="Q39:S39"/>
    <mergeCell ref="B40:B41"/>
    <mergeCell ref="C40:E41"/>
    <mergeCell ref="F40:G41"/>
    <mergeCell ref="H40:L41"/>
    <mergeCell ref="M40:P41"/>
    <mergeCell ref="Q40:S40"/>
    <mergeCell ref="AY40:AZ41"/>
    <mergeCell ref="BA40:BB41"/>
    <mergeCell ref="BC40:BH41"/>
    <mergeCell ref="Q41:S41"/>
    <mergeCell ref="AY88:AZ89"/>
    <mergeCell ref="BA88:BB89"/>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94:B95"/>
    <mergeCell ref="C94:E95"/>
    <mergeCell ref="F94:G95"/>
    <mergeCell ref="H94:L95"/>
    <mergeCell ref="M94:P95"/>
    <mergeCell ref="Q94:S94"/>
    <mergeCell ref="B88:B89"/>
    <mergeCell ref="C88:E89"/>
    <mergeCell ref="F88:G89"/>
    <mergeCell ref="H88:L89"/>
    <mergeCell ref="M88:P89"/>
    <mergeCell ref="Q88:S88"/>
    <mergeCell ref="AY92:AZ93"/>
    <mergeCell ref="BA92:BB93"/>
    <mergeCell ref="BC92:BH93"/>
    <mergeCell ref="Q93:S93"/>
    <mergeCell ref="AY90:AZ91"/>
    <mergeCell ref="BA90:BB91"/>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G101:H101"/>
    <mergeCell ref="I101:J101"/>
    <mergeCell ref="K101:L101"/>
    <mergeCell ref="I100:J100"/>
    <mergeCell ref="K100:L100"/>
    <mergeCell ref="AY94:AZ95"/>
    <mergeCell ref="BA94:BB95"/>
    <mergeCell ref="BC94:BH95"/>
    <mergeCell ref="Q95:S95"/>
    <mergeCell ref="T96:AX96"/>
    <mergeCell ref="AY96:AZ96"/>
    <mergeCell ref="BA96:BB96"/>
    <mergeCell ref="BC96:BH96"/>
    <mergeCell ref="AH99:AI99"/>
    <mergeCell ref="AM99:AN99"/>
    <mergeCell ref="AO99:AR99"/>
    <mergeCell ref="AD100:AE100"/>
    <mergeCell ref="AH100:AI100"/>
    <mergeCell ref="AM100:AN100"/>
    <mergeCell ref="AO100:AR100"/>
    <mergeCell ref="Y101:Z102"/>
    <mergeCell ref="AA101:AD101"/>
    <mergeCell ref="AF101:AI101"/>
    <mergeCell ref="AM101:AN101"/>
    <mergeCell ref="G104:H104"/>
    <mergeCell ref="I104:J104"/>
    <mergeCell ref="K104:L104"/>
    <mergeCell ref="T103:U103"/>
    <mergeCell ref="G102:H102"/>
    <mergeCell ref="I102:J102"/>
    <mergeCell ref="K102:L102"/>
    <mergeCell ref="G103:H103"/>
    <mergeCell ref="I103:J103"/>
    <mergeCell ref="K103:L103"/>
    <mergeCell ref="N103:O103"/>
    <mergeCell ref="N104:O104"/>
    <mergeCell ref="N105:O105"/>
    <mergeCell ref="P101:Q101"/>
    <mergeCell ref="P102:Q102"/>
    <mergeCell ref="P103:Q103"/>
    <mergeCell ref="P104:Q104"/>
    <mergeCell ref="P105:Q105"/>
    <mergeCell ref="T101:U101"/>
    <mergeCell ref="T102:U102"/>
    <mergeCell ref="T104:U104"/>
    <mergeCell ref="T105:U105"/>
    <mergeCell ref="G110:J110"/>
    <mergeCell ref="L110:O110"/>
    <mergeCell ref="Q110:T110"/>
    <mergeCell ref="G115:J115"/>
    <mergeCell ref="L115:O115"/>
    <mergeCell ref="Q115:T115"/>
    <mergeCell ref="Q114:T114"/>
    <mergeCell ref="B86:B87"/>
    <mergeCell ref="C86:E87"/>
    <mergeCell ref="F86:G87"/>
    <mergeCell ref="H86:L87"/>
    <mergeCell ref="M86:P87"/>
    <mergeCell ref="Q86:S86"/>
    <mergeCell ref="Q87:S87"/>
    <mergeCell ref="I105:J105"/>
    <mergeCell ref="K105:L105"/>
    <mergeCell ref="G105:H105"/>
    <mergeCell ref="I99:L99"/>
    <mergeCell ref="G99:H100"/>
    <mergeCell ref="N99:Q99"/>
    <mergeCell ref="N100:O100"/>
    <mergeCell ref="P100:Q100"/>
    <mergeCell ref="N101:O101"/>
    <mergeCell ref="N102:O102"/>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B80:B81"/>
    <mergeCell ref="C80:E81"/>
    <mergeCell ref="F80:G81"/>
    <mergeCell ref="H80:L81"/>
    <mergeCell ref="M80:P81"/>
    <mergeCell ref="Q80:S80"/>
    <mergeCell ref="AY80:AZ81"/>
    <mergeCell ref="BA80:BB81"/>
    <mergeCell ref="BC80:BH81"/>
    <mergeCell ref="Q81:S81"/>
    <mergeCell ref="B78:B79"/>
    <mergeCell ref="C78:E79"/>
    <mergeCell ref="F78:G79"/>
    <mergeCell ref="H78:L79"/>
    <mergeCell ref="M78:P79"/>
    <mergeCell ref="Q78:S78"/>
    <mergeCell ref="AY78:AZ79"/>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74:B75"/>
    <mergeCell ref="C74:E75"/>
    <mergeCell ref="F74:G75"/>
    <mergeCell ref="H74:L75"/>
    <mergeCell ref="M74:P75"/>
    <mergeCell ref="Q74:S74"/>
    <mergeCell ref="AY74:AZ75"/>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70:B71"/>
    <mergeCell ref="C70:E71"/>
    <mergeCell ref="F70:G71"/>
    <mergeCell ref="H70:L71"/>
    <mergeCell ref="M70:P71"/>
    <mergeCell ref="Q70:S70"/>
    <mergeCell ref="AY70:AZ71"/>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66:B67"/>
    <mergeCell ref="C66:E67"/>
    <mergeCell ref="F66:G67"/>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C48:BH49"/>
    <mergeCell ref="Q49:S49"/>
    <mergeCell ref="B50:B51"/>
    <mergeCell ref="C50:E51"/>
    <mergeCell ref="F50:G51"/>
    <mergeCell ref="H50:L51"/>
    <mergeCell ref="M50:P51"/>
    <mergeCell ref="Q50:S50"/>
    <mergeCell ref="AY50:AZ51"/>
    <mergeCell ref="BA50:BB51"/>
    <mergeCell ref="BC50:BH51"/>
    <mergeCell ref="Q51:S51"/>
    <mergeCell ref="BC44:BH45"/>
    <mergeCell ref="Q45:S45"/>
    <mergeCell ref="B46:B47"/>
    <mergeCell ref="C46:E47"/>
    <mergeCell ref="F46:G47"/>
    <mergeCell ref="H46:L47"/>
    <mergeCell ref="M46:P47"/>
    <mergeCell ref="Q46:S46"/>
    <mergeCell ref="AY46:AZ47"/>
    <mergeCell ref="BA46:BB47"/>
    <mergeCell ref="BC46:BH47"/>
    <mergeCell ref="Q47:S47"/>
    <mergeCell ref="N107:O107"/>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s>
  <phoneticPr fontId="1"/>
  <dataValidations count="6">
    <dataValidation type="decimal" allowBlank="1" showInputMessage="1" showErrorMessage="1" error="入力可能範囲　32～40" sqref="AX5">
      <formula1>32</formula1>
      <formula2>40</formula2>
    </dataValidation>
    <dataValidation type="list" allowBlank="1" showInputMessage="1" showErrorMessage="1" sqref="BD3:BG3">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'【記載例】シフト記号表（勤務時間帯）'!$C$4:$C$35</xm:f>
          </x14:formula1>
          <xm:sqref>T16:AX16 T18:AX18 T66:AX66 T94:AX94 T68:AX68 T70:AX70 T20:AX20 T22:AX22 T24:AX24 T26:AX26 T28:AX28 T30:AX30 T32:AX32 T34:AX34 T44:AX44 T36:AX36 T38:AX38 T40:AX40 T42:AX42 T46:AX46 T48:AX48 T50:AX50 T52:AX52 T54:AX54 T56:AX56 T58:AX58 T60:AX60 T62:AX62 T64:AX64 T74:AX74 T76:AX76 T78:AX78 T80:AX80 T82:AX82 T84:AX84 T86:AX86 T88:AX88 T90:AX90 T92:AX92 T72:AX72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1" sqref="M1:M1048576"/>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0.58333333333333337</v>
      </c>
      <c r="F8" s="138" t="s">
        <v>51</v>
      </c>
      <c r="G8" s="127">
        <v>0.95833333333333337</v>
      </c>
      <c r="H8" s="139" t="s">
        <v>18</v>
      </c>
      <c r="I8" s="127">
        <v>4.1666666666666664E-2</v>
      </c>
      <c r="J8" s="140" t="s">
        <v>22</v>
      </c>
      <c r="K8" s="129">
        <f t="shared" ref="K8:K20" si="0">IF(OR(E8="",G8=""),"",(G8+IF(E8&gt;G8,1,0)-E8-I8)*24)</f>
        <v>8</v>
      </c>
    </row>
    <row r="9" spans="2:11" x14ac:dyDescent="0.4">
      <c r="B9" s="138"/>
      <c r="C9" s="126" t="s">
        <v>27</v>
      </c>
      <c r="D9" s="138" t="s">
        <v>70</v>
      </c>
      <c r="E9" s="127">
        <v>0.91666666666666663</v>
      </c>
      <c r="F9" s="138" t="s">
        <v>51</v>
      </c>
      <c r="G9" s="127">
        <v>0.29166666666666669</v>
      </c>
      <c r="H9" s="139" t="s">
        <v>18</v>
      </c>
      <c r="I9" s="127">
        <v>4.1666666666666699E-2</v>
      </c>
      <c r="J9" s="140" t="s">
        <v>22</v>
      </c>
      <c r="K9" s="129">
        <f t="shared" si="0"/>
        <v>8.0000000000000018</v>
      </c>
    </row>
    <row r="10" spans="2:11" x14ac:dyDescent="0.4">
      <c r="B10" s="138"/>
      <c r="C10" s="126" t="s">
        <v>28</v>
      </c>
      <c r="D10" s="138" t="s">
        <v>70</v>
      </c>
      <c r="E10" s="127">
        <v>0.25</v>
      </c>
      <c r="F10" s="138" t="s">
        <v>51</v>
      </c>
      <c r="G10" s="127">
        <v>0.625</v>
      </c>
      <c r="H10" s="139" t="s">
        <v>18</v>
      </c>
      <c r="I10" s="127">
        <v>4.1666666666666664E-2</v>
      </c>
      <c r="J10" s="140" t="s">
        <v>22</v>
      </c>
      <c r="K10" s="129">
        <f t="shared" si="0"/>
        <v>8</v>
      </c>
    </row>
    <row r="11" spans="2:11" x14ac:dyDescent="0.4">
      <c r="B11" s="138"/>
      <c r="C11" s="126" t="s">
        <v>29</v>
      </c>
      <c r="D11" s="138" t="s">
        <v>70</v>
      </c>
      <c r="E11" s="127"/>
      <c r="F11" s="138" t="s">
        <v>51</v>
      </c>
      <c r="G11" s="127"/>
      <c r="H11" s="139" t="s">
        <v>18</v>
      </c>
      <c r="I11" s="127"/>
      <c r="J11" s="140" t="s">
        <v>22</v>
      </c>
      <c r="K11" s="129" t="str">
        <f t="shared" si="0"/>
        <v/>
      </c>
    </row>
    <row r="12" spans="2:11" x14ac:dyDescent="0.4">
      <c r="B12" s="138"/>
      <c r="C12" s="126" t="s">
        <v>30</v>
      </c>
      <c r="D12" s="138" t="s">
        <v>70</v>
      </c>
      <c r="E12" s="127"/>
      <c r="F12" s="138" t="s">
        <v>51</v>
      </c>
      <c r="G12" s="127"/>
      <c r="H12" s="139" t="s">
        <v>18</v>
      </c>
      <c r="I12" s="127"/>
      <c r="J12" s="140" t="s">
        <v>22</v>
      </c>
      <c r="K12" s="129" t="str">
        <f t="shared" si="0"/>
        <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122"/>
  <sheetViews>
    <sheetView showGridLines="0" view="pageBreakPreview" zoomScale="75" zoomScaleNormal="55" zoomScaleSheetLayoutView="75" workbookViewId="0">
      <selection activeCell="Z3" sqref="Z3"/>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
      <c r="E2" s="6"/>
      <c r="I2" s="6"/>
      <c r="J2" s="8"/>
      <c r="K2" s="8"/>
      <c r="L2" s="8"/>
      <c r="M2" s="8"/>
      <c r="N2" s="8"/>
      <c r="X2" s="18" t="s">
        <v>21</v>
      </c>
      <c r="Y2" s="287"/>
      <c r="Z2" s="287"/>
      <c r="AA2" s="18" t="s">
        <v>18</v>
      </c>
      <c r="AB2" s="288" t="str">
        <f>IF(Y2=0,"",YEAR(DATE(2018+Y2,1,1)))</f>
        <v/>
      </c>
      <c r="AC2" s="288"/>
      <c r="AD2" s="19" t="s">
        <v>22</v>
      </c>
      <c r="AE2" s="19" t="s">
        <v>23</v>
      </c>
      <c r="AF2" s="287"/>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191</v>
      </c>
      <c r="AI5" s="58"/>
      <c r="AJ5" s="58"/>
      <c r="AK5" s="58"/>
      <c r="AL5" s="58"/>
      <c r="AM5" s="58"/>
      <c r="AN5" s="58"/>
      <c r="AO5" s="58"/>
      <c r="AP5" s="58"/>
      <c r="AQ5" s="58"/>
      <c r="AR5" s="58"/>
      <c r="AS5" s="58"/>
      <c r="AT5" s="292">
        <v>8</v>
      </c>
      <c r="AU5" s="292"/>
      <c r="AV5" s="59" t="s">
        <v>58</v>
      </c>
      <c r="AW5" s="58"/>
      <c r="AX5" s="292">
        <v>40</v>
      </c>
      <c r="AY5" s="292"/>
      <c r="AZ5" s="59" t="s">
        <v>59</v>
      </c>
      <c r="BA5" s="58"/>
      <c r="BB5" s="292">
        <v>160</v>
      </c>
      <c r="BC5" s="292"/>
      <c r="BD5" s="59" t="s">
        <v>144</v>
      </c>
      <c r="BE5" s="58"/>
      <c r="BF5" s="59"/>
      <c r="BG5" s="58"/>
      <c r="BI5" s="8"/>
    </row>
    <row r="6" spans="2:61" s="7" customFormat="1" ht="20.25" customHeight="1" x14ac:dyDescent="0.4">
      <c r="W6" s="57"/>
      <c r="AD6" s="25"/>
      <c r="AE6" s="25"/>
      <c r="AF6" s="23"/>
      <c r="AG6" s="23"/>
      <c r="AH6" s="60"/>
      <c r="AI6" s="15"/>
      <c r="AJ6" s="15"/>
      <c r="AK6" s="15"/>
      <c r="AN6" s="15"/>
      <c r="AO6" s="15"/>
      <c r="AP6" s="61"/>
      <c r="AQ6" s="62"/>
      <c r="AR6" s="62"/>
      <c r="AS6" s="63"/>
      <c r="AT6" s="63"/>
      <c r="AU6" s="63"/>
      <c r="AV6" s="63"/>
      <c r="AW6" s="63"/>
      <c r="AX6" s="63"/>
      <c r="AY6" s="63"/>
      <c r="AZ6" s="63"/>
      <c r="BA6" s="63"/>
      <c r="BB6" s="63"/>
      <c r="BC6" s="63"/>
      <c r="BD6" s="63"/>
      <c r="BE6" s="63"/>
      <c r="BF6" s="63"/>
      <c r="BG6" s="63"/>
      <c r="BI6" s="8"/>
    </row>
    <row r="7" spans="2:61" s="7" customFormat="1" ht="20.25" customHeight="1" x14ac:dyDescent="0.4">
      <c r="W7" s="57"/>
      <c r="AD7" s="25"/>
      <c r="AE7" s="25"/>
      <c r="AF7" s="23"/>
      <c r="AG7" s="23"/>
      <c r="AH7" s="60"/>
      <c r="AI7" s="15"/>
      <c r="AJ7" s="15"/>
      <c r="AK7" s="15"/>
      <c r="AN7" s="15"/>
      <c r="AO7" s="15"/>
      <c r="AP7" s="61"/>
      <c r="AQ7" s="62"/>
      <c r="AR7" s="62"/>
      <c r="AS7" s="63"/>
      <c r="AT7" s="63"/>
      <c r="AU7" s="63"/>
      <c r="AV7" s="63"/>
      <c r="AW7" s="63"/>
      <c r="AX7" s="63"/>
      <c r="AY7" s="58" t="s">
        <v>60</v>
      </c>
      <c r="AZ7" s="58"/>
      <c r="BA7" s="58"/>
      <c r="BB7" s="295" t="e">
        <f>DAY(EOMONTH(DATE(AB2,AF2,1),0))</f>
        <v>#VALUE!</v>
      </c>
      <c r="BC7" s="296"/>
      <c r="BD7" s="59" t="s">
        <v>61</v>
      </c>
      <c r="BG7" s="63"/>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69" t="s">
        <v>62</v>
      </c>
      <c r="C11" s="272" t="s">
        <v>192</v>
      </c>
      <c r="D11" s="272"/>
      <c r="E11" s="273"/>
      <c r="F11" s="277" t="s">
        <v>193</v>
      </c>
      <c r="G11" s="273"/>
      <c r="H11" s="277" t="s">
        <v>194</v>
      </c>
      <c r="I11" s="272"/>
      <c r="J11" s="272"/>
      <c r="K11" s="272"/>
      <c r="L11" s="273"/>
      <c r="M11" s="277" t="s">
        <v>195</v>
      </c>
      <c r="N11" s="272"/>
      <c r="O11" s="272"/>
      <c r="P11" s="280"/>
      <c r="Q11" s="32"/>
      <c r="R11" s="32"/>
      <c r="S11" s="32"/>
      <c r="T11" s="283" t="s">
        <v>196</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197</v>
      </c>
      <c r="BB11" s="258"/>
      <c r="BC11" s="265" t="s">
        <v>198</v>
      </c>
      <c r="BD11" s="265"/>
      <c r="BE11" s="265"/>
      <c r="BF11" s="265"/>
      <c r="BG11" s="265"/>
      <c r="BH11" s="265"/>
    </row>
    <row r="12" spans="2:61" ht="20.25" customHeight="1" thickBot="1" x14ac:dyDescent="0.45">
      <c r="B12" s="270"/>
      <c r="C12" s="196"/>
      <c r="D12" s="196"/>
      <c r="E12" s="274"/>
      <c r="F12" s="278"/>
      <c r="G12" s="274"/>
      <c r="H12" s="278"/>
      <c r="I12" s="196"/>
      <c r="J12" s="196"/>
      <c r="K12" s="196"/>
      <c r="L12" s="274"/>
      <c r="M12" s="278"/>
      <c r="N12" s="196"/>
      <c r="O12" s="196"/>
      <c r="P12" s="281"/>
      <c r="Q12" s="33"/>
      <c r="R12" s="33"/>
      <c r="S12" s="33"/>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45">
      <c r="B13" s="270"/>
      <c r="C13" s="196"/>
      <c r="D13" s="196"/>
      <c r="E13" s="274"/>
      <c r="F13" s="278"/>
      <c r="G13" s="274"/>
      <c r="H13" s="278"/>
      <c r="I13" s="196"/>
      <c r="J13" s="196"/>
      <c r="K13" s="196"/>
      <c r="L13" s="274"/>
      <c r="M13" s="278"/>
      <c r="N13" s="196"/>
      <c r="O13" s="196"/>
      <c r="P13" s="281"/>
      <c r="Q13" s="33"/>
      <c r="R13" s="33"/>
      <c r="S13" s="33"/>
      <c r="T13" s="4" t="e">
        <f>DAY(DATE($AB$2,$AF$2,1))</f>
        <v>#VALUE!</v>
      </c>
      <c r="U13" s="36" t="e">
        <f>DAY(DATE($AB$2,$AF$2,2))</f>
        <v>#VALUE!</v>
      </c>
      <c r="V13" s="36" t="e">
        <f>DAY(DATE($AB$2,$AF$2,3))</f>
        <v>#VALUE!</v>
      </c>
      <c r="W13" s="36" t="e">
        <f>DAY(DATE($AB$2,$AF$2,4))</f>
        <v>#VALUE!</v>
      </c>
      <c r="X13" s="36" t="e">
        <f>DAY(DATE($AB$2,$AF$2,5))</f>
        <v>#VALUE!</v>
      </c>
      <c r="Y13" s="36" t="e">
        <f>DAY(DATE($AB$2,$AF$2,6))</f>
        <v>#VALUE!</v>
      </c>
      <c r="Z13" s="5" t="e">
        <f>DAY(DATE($AB$2,$AF$2,7))</f>
        <v>#VALUE!</v>
      </c>
      <c r="AA13" s="4" t="e">
        <f>DAY(DATE($AB$2,$AF$2,8))</f>
        <v>#VALUE!</v>
      </c>
      <c r="AB13" s="36" t="e">
        <f>DAY(DATE($AB$2,$AF$2,9))</f>
        <v>#VALUE!</v>
      </c>
      <c r="AC13" s="36" t="e">
        <f>DAY(DATE($AB$2,$AF$2,10))</f>
        <v>#VALUE!</v>
      </c>
      <c r="AD13" s="36" t="e">
        <f>DAY(DATE($AB$2,$AF$2,11))</f>
        <v>#VALUE!</v>
      </c>
      <c r="AE13" s="36" t="e">
        <f>DAY(DATE($AB$2,$AF$2,12))</f>
        <v>#VALUE!</v>
      </c>
      <c r="AF13" s="36" t="e">
        <f>DAY(DATE($AB$2,$AF$2,13))</f>
        <v>#VALUE!</v>
      </c>
      <c r="AG13" s="5" t="e">
        <f>DAY(DATE($AB$2,$AF$2,14))</f>
        <v>#VALUE!</v>
      </c>
      <c r="AH13" s="4" t="e">
        <f>DAY(DATE($AB$2,$AF$2,15))</f>
        <v>#VALUE!</v>
      </c>
      <c r="AI13" s="36" t="e">
        <f>DAY(DATE($AB$2,$AF$2,16))</f>
        <v>#VALUE!</v>
      </c>
      <c r="AJ13" s="36" t="e">
        <f>DAY(DATE($AB$2,$AF$2,17))</f>
        <v>#VALUE!</v>
      </c>
      <c r="AK13" s="36" t="e">
        <f>DAY(DATE($AB$2,$AF$2,18))</f>
        <v>#VALUE!</v>
      </c>
      <c r="AL13" s="36" t="e">
        <f>DAY(DATE($AB$2,$AF$2,19))</f>
        <v>#VALUE!</v>
      </c>
      <c r="AM13" s="36" t="e">
        <f>DAY(DATE($AB$2,$AF$2,20))</f>
        <v>#VALUE!</v>
      </c>
      <c r="AN13" s="5" t="e">
        <f>DAY(DATE($AB$2,$AF$2,21))</f>
        <v>#VALUE!</v>
      </c>
      <c r="AO13" s="4" t="e">
        <f>DAY(DATE($AB$2,$AF$2,22))</f>
        <v>#VALUE!</v>
      </c>
      <c r="AP13" s="36" t="e">
        <f>DAY(DATE($AB$2,$AF$2,23))</f>
        <v>#VALUE!</v>
      </c>
      <c r="AQ13" s="36" t="e">
        <f>DAY(DATE($AB$2,$AF$2,24))</f>
        <v>#VALUE!</v>
      </c>
      <c r="AR13" s="36" t="e">
        <f>DAY(DATE($AB$2,$AF$2,25))</f>
        <v>#VALUE!</v>
      </c>
      <c r="AS13" s="36" t="e">
        <f>DAY(DATE($AB$2,$AF$2,26))</f>
        <v>#VALUE!</v>
      </c>
      <c r="AT13" s="36" t="e">
        <f>DAY(DATE($AB$2,$AF$2,27))</f>
        <v>#VALUE!</v>
      </c>
      <c r="AU13" s="5" t="e">
        <f>DAY(DATE($AB$2,$AF$2,28))</f>
        <v>#VALUE!</v>
      </c>
      <c r="AV13" s="4" t="str">
        <f>IF(BD3="実績",IF(DAY(DATE($AB$2,$AF$2,29))=29,29,""),"")</f>
        <v/>
      </c>
      <c r="AW13" s="36"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45">
      <c r="B14" s="270"/>
      <c r="C14" s="196"/>
      <c r="D14" s="196"/>
      <c r="E14" s="274"/>
      <c r="F14" s="278"/>
      <c r="G14" s="274"/>
      <c r="H14" s="278"/>
      <c r="I14" s="196"/>
      <c r="J14" s="196"/>
      <c r="K14" s="196"/>
      <c r="L14" s="274"/>
      <c r="M14" s="278"/>
      <c r="N14" s="196"/>
      <c r="O14" s="196"/>
      <c r="P14" s="281"/>
      <c r="Q14" s="33"/>
      <c r="R14" s="33"/>
      <c r="S14" s="33"/>
      <c r="T14" s="4" t="e">
        <f>WEEKDAY(DATE($AB$2,$AF$2,1))</f>
        <v>#VALUE!</v>
      </c>
      <c r="U14" s="36" t="e">
        <f>WEEKDAY(DATE($AB$2,$AF$2,2))</f>
        <v>#VALUE!</v>
      </c>
      <c r="V14" s="36" t="e">
        <f>WEEKDAY(DATE($AB$2,$AF$2,3))</f>
        <v>#VALUE!</v>
      </c>
      <c r="W14" s="36" t="e">
        <f>WEEKDAY(DATE($AB$2,$AF$2,4))</f>
        <v>#VALUE!</v>
      </c>
      <c r="X14" s="36" t="e">
        <f>WEEKDAY(DATE($AB$2,$AF$2,5))</f>
        <v>#VALUE!</v>
      </c>
      <c r="Y14" s="36" t="e">
        <f>WEEKDAY(DATE($AB$2,$AF$2,6))</f>
        <v>#VALUE!</v>
      </c>
      <c r="Z14" s="5" t="e">
        <f>WEEKDAY(DATE($AB$2,$AF$2,7))</f>
        <v>#VALUE!</v>
      </c>
      <c r="AA14" s="4" t="e">
        <f>WEEKDAY(DATE($AB$2,$AF$2,8))</f>
        <v>#VALUE!</v>
      </c>
      <c r="AB14" s="36" t="e">
        <f>WEEKDAY(DATE($AB$2,$AF$2,9))</f>
        <v>#VALUE!</v>
      </c>
      <c r="AC14" s="36" t="e">
        <f>WEEKDAY(DATE($AB$2,$AF$2,10))</f>
        <v>#VALUE!</v>
      </c>
      <c r="AD14" s="36" t="e">
        <f>WEEKDAY(DATE($AB$2,$AF$2,11))</f>
        <v>#VALUE!</v>
      </c>
      <c r="AE14" s="36" t="e">
        <f>WEEKDAY(DATE($AB$2,$AF$2,12))</f>
        <v>#VALUE!</v>
      </c>
      <c r="AF14" s="36" t="e">
        <f>WEEKDAY(DATE($AB$2,$AF$2,13))</f>
        <v>#VALUE!</v>
      </c>
      <c r="AG14" s="5" t="e">
        <f>WEEKDAY(DATE($AB$2,$AF$2,14))</f>
        <v>#VALUE!</v>
      </c>
      <c r="AH14" s="4" t="e">
        <f>WEEKDAY(DATE($AB$2,$AF$2,15))</f>
        <v>#VALUE!</v>
      </c>
      <c r="AI14" s="36" t="e">
        <f>WEEKDAY(DATE($AB$2,$AF$2,16))</f>
        <v>#VALUE!</v>
      </c>
      <c r="AJ14" s="36" t="e">
        <f>WEEKDAY(DATE($AB$2,$AF$2,17))</f>
        <v>#VALUE!</v>
      </c>
      <c r="AK14" s="36" t="e">
        <f>WEEKDAY(DATE($AB$2,$AF$2,18))</f>
        <v>#VALUE!</v>
      </c>
      <c r="AL14" s="36" t="e">
        <f>WEEKDAY(DATE($AB$2,$AF$2,19))</f>
        <v>#VALUE!</v>
      </c>
      <c r="AM14" s="36" t="e">
        <f>WEEKDAY(DATE($AB$2,$AF$2,20))</f>
        <v>#VALUE!</v>
      </c>
      <c r="AN14" s="5" t="e">
        <f>WEEKDAY(DATE($AB$2,$AF$2,21))</f>
        <v>#VALUE!</v>
      </c>
      <c r="AO14" s="4" t="e">
        <f>WEEKDAY(DATE($AB$2,$AF$2,22))</f>
        <v>#VALUE!</v>
      </c>
      <c r="AP14" s="36" t="e">
        <f>WEEKDAY(DATE($AB$2,$AF$2,23))</f>
        <v>#VALUE!</v>
      </c>
      <c r="AQ14" s="36" t="e">
        <f>WEEKDAY(DATE($AB$2,$AF$2,24))</f>
        <v>#VALUE!</v>
      </c>
      <c r="AR14" s="36" t="e">
        <f>WEEKDAY(DATE($AB$2,$AF$2,25))</f>
        <v>#VALUE!</v>
      </c>
      <c r="AS14" s="36" t="e">
        <f>WEEKDAY(DATE($AB$2,$AF$2,26))</f>
        <v>#VALUE!</v>
      </c>
      <c r="AT14" s="36" t="e">
        <f>WEEKDAY(DATE($AB$2,$AF$2,27))</f>
        <v>#VALUE!</v>
      </c>
      <c r="AU14" s="5" t="e">
        <f>WEEKDAY(DATE($AB$2,$AF$2,28))</f>
        <v>#VALUE!</v>
      </c>
      <c r="AV14" s="4">
        <f>IF(AV13=29,WEEKDAY(DATE($AB$2,$AF$2,29)),0)</f>
        <v>0</v>
      </c>
      <c r="AW14" s="36">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45">
      <c r="B15" s="271"/>
      <c r="C15" s="275"/>
      <c r="D15" s="275"/>
      <c r="E15" s="276"/>
      <c r="F15" s="279"/>
      <c r="G15" s="276"/>
      <c r="H15" s="279"/>
      <c r="I15" s="275"/>
      <c r="J15" s="275"/>
      <c r="K15" s="275"/>
      <c r="L15" s="276"/>
      <c r="M15" s="279"/>
      <c r="N15" s="275"/>
      <c r="O15" s="275"/>
      <c r="P15" s="282"/>
      <c r="Q15" s="34"/>
      <c r="R15" s="34"/>
      <c r="S15" s="34"/>
      <c r="T15" s="20" t="e">
        <f>IF(T14=1,"日",IF(T14=2,"月",IF(T14=3,"火",IF(T14=4,"水",IF(T14=5,"木",IF(T14=6,"金","土"))))))</f>
        <v>#VALUE!</v>
      </c>
      <c r="U15" s="21" t="e">
        <f t="shared" ref="U15:Z15" si="0">IF(U14=1,"日",IF(U14=2,"月",IF(U14=3,"火",IF(U14=4,"水",IF(U14=5,"木",IF(U14=6,"金","土"))))))</f>
        <v>#VALUE!</v>
      </c>
      <c r="V15" s="21" t="e">
        <f t="shared" si="0"/>
        <v>#VALUE!</v>
      </c>
      <c r="W15" s="21" t="e">
        <f t="shared" si="0"/>
        <v>#VALUE!</v>
      </c>
      <c r="X15" s="21" t="e">
        <f t="shared" si="0"/>
        <v>#VALUE!</v>
      </c>
      <c r="Y15" s="21" t="e">
        <f t="shared" si="0"/>
        <v>#VALUE!</v>
      </c>
      <c r="Z15" s="22" t="e">
        <f t="shared" si="0"/>
        <v>#VALUE!</v>
      </c>
      <c r="AA15" s="20" t="e">
        <f t="shared" ref="AA15" si="1">IF(AA14=1,"日",IF(AA14=2,"月",IF(AA14=3,"火",IF(AA14=4,"水",IF(AA14=5,"木",IF(AA14=6,"金","土"))))))</f>
        <v>#VALUE!</v>
      </c>
      <c r="AB15" s="21" t="e">
        <f t="shared" ref="AB15" si="2">IF(AB14=1,"日",IF(AB14=2,"月",IF(AB14=3,"火",IF(AB14=4,"水",IF(AB14=5,"木",IF(AB14=6,"金","土"))))))</f>
        <v>#VALUE!</v>
      </c>
      <c r="AC15" s="21" t="e">
        <f t="shared" ref="AC15" si="3">IF(AC14=1,"日",IF(AC14=2,"月",IF(AC14=3,"火",IF(AC14=4,"水",IF(AC14=5,"木",IF(AC14=6,"金","土"))))))</f>
        <v>#VALUE!</v>
      </c>
      <c r="AD15" s="21" t="e">
        <f t="shared" ref="AD15" si="4">IF(AD14=1,"日",IF(AD14=2,"月",IF(AD14=3,"火",IF(AD14=4,"水",IF(AD14=5,"木",IF(AD14=6,"金","土"))))))</f>
        <v>#VALUE!</v>
      </c>
      <c r="AE15" s="21" t="e">
        <f t="shared" ref="AE15" si="5">IF(AE14=1,"日",IF(AE14=2,"月",IF(AE14=3,"火",IF(AE14=4,"水",IF(AE14=5,"木",IF(AE14=6,"金","土"))))))</f>
        <v>#VALUE!</v>
      </c>
      <c r="AF15" s="21" t="e">
        <f t="shared" ref="AF15" si="6">IF(AF14=1,"日",IF(AF14=2,"月",IF(AF14=3,"火",IF(AF14=4,"水",IF(AF14=5,"木",IF(AF14=6,"金","土"))))))</f>
        <v>#VALUE!</v>
      </c>
      <c r="AG15" s="22" t="e">
        <f t="shared" ref="AG15" si="7">IF(AG14=1,"日",IF(AG14=2,"月",IF(AG14=3,"火",IF(AG14=4,"水",IF(AG14=5,"木",IF(AG14=6,"金","土"))))))</f>
        <v>#VALUE!</v>
      </c>
      <c r="AH15" s="20" t="e">
        <f t="shared" ref="AH15" si="8">IF(AH14=1,"日",IF(AH14=2,"月",IF(AH14=3,"火",IF(AH14=4,"水",IF(AH14=5,"木",IF(AH14=6,"金","土"))))))</f>
        <v>#VALUE!</v>
      </c>
      <c r="AI15" s="21" t="e">
        <f t="shared" ref="AI15" si="9">IF(AI14=1,"日",IF(AI14=2,"月",IF(AI14=3,"火",IF(AI14=4,"水",IF(AI14=5,"木",IF(AI14=6,"金","土"))))))</f>
        <v>#VALUE!</v>
      </c>
      <c r="AJ15" s="21" t="e">
        <f t="shared" ref="AJ15" si="10">IF(AJ14=1,"日",IF(AJ14=2,"月",IF(AJ14=3,"火",IF(AJ14=4,"水",IF(AJ14=5,"木",IF(AJ14=6,"金","土"))))))</f>
        <v>#VALUE!</v>
      </c>
      <c r="AK15" s="21" t="e">
        <f t="shared" ref="AK15" si="11">IF(AK14=1,"日",IF(AK14=2,"月",IF(AK14=3,"火",IF(AK14=4,"水",IF(AK14=5,"木",IF(AK14=6,"金","土"))))))</f>
        <v>#VALUE!</v>
      </c>
      <c r="AL15" s="21" t="e">
        <f t="shared" ref="AL15" si="12">IF(AL14=1,"日",IF(AL14=2,"月",IF(AL14=3,"火",IF(AL14=4,"水",IF(AL14=5,"木",IF(AL14=6,"金","土"))))))</f>
        <v>#VALUE!</v>
      </c>
      <c r="AM15" s="21" t="e">
        <f t="shared" ref="AM15" si="13">IF(AM14=1,"日",IF(AM14=2,"月",IF(AM14=3,"火",IF(AM14=4,"水",IF(AM14=5,"木",IF(AM14=6,"金","土"))))))</f>
        <v>#VALUE!</v>
      </c>
      <c r="AN15" s="22" t="e">
        <f t="shared" ref="AN15" si="14">IF(AN14=1,"日",IF(AN14=2,"月",IF(AN14=3,"火",IF(AN14=4,"水",IF(AN14=5,"木",IF(AN14=6,"金","土"))))))</f>
        <v>#VALUE!</v>
      </c>
      <c r="AO15" s="20" t="e">
        <f t="shared" ref="AO15" si="15">IF(AO14=1,"日",IF(AO14=2,"月",IF(AO14=3,"火",IF(AO14=4,"水",IF(AO14=5,"木",IF(AO14=6,"金","土"))))))</f>
        <v>#VALUE!</v>
      </c>
      <c r="AP15" s="21" t="e">
        <f t="shared" ref="AP15" si="16">IF(AP14=1,"日",IF(AP14=2,"月",IF(AP14=3,"火",IF(AP14=4,"水",IF(AP14=5,"木",IF(AP14=6,"金","土"))))))</f>
        <v>#VALUE!</v>
      </c>
      <c r="AQ15" s="21" t="e">
        <f t="shared" ref="AQ15" si="17">IF(AQ14=1,"日",IF(AQ14=2,"月",IF(AQ14=3,"火",IF(AQ14=4,"水",IF(AQ14=5,"木",IF(AQ14=6,"金","土"))))))</f>
        <v>#VALUE!</v>
      </c>
      <c r="AR15" s="21" t="e">
        <f t="shared" ref="AR15" si="18">IF(AR14=1,"日",IF(AR14=2,"月",IF(AR14=3,"火",IF(AR14=4,"水",IF(AR14=5,"木",IF(AR14=6,"金","土"))))))</f>
        <v>#VALUE!</v>
      </c>
      <c r="AS15" s="21" t="e">
        <f t="shared" ref="AS15" si="19">IF(AS14=1,"日",IF(AS14=2,"月",IF(AS14=3,"火",IF(AS14=4,"水",IF(AS14=5,"木",IF(AS14=6,"金","土"))))))</f>
        <v>#VALUE!</v>
      </c>
      <c r="AT15" s="21" t="e">
        <f t="shared" ref="AT15" si="20">IF(AT14=1,"日",IF(AT14=2,"月",IF(AT14=3,"火",IF(AT14=4,"水",IF(AT14=5,"木",IF(AT14=6,"金","土"))))))</f>
        <v>#VALUE!</v>
      </c>
      <c r="AU15" s="22" t="e">
        <f t="shared" ref="AU15" si="21">IF(AU14=1,"日",IF(AU14=2,"月",IF(AU14=3,"火",IF(AU14=4,"水",IF(AU14=5,"木",IF(AU14=6,"金","土"))))))</f>
        <v>#VALUE!</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
      <c r="B16" s="245">
        <v>1</v>
      </c>
      <c r="C16" s="246"/>
      <c r="D16" s="247"/>
      <c r="E16" s="248"/>
      <c r="F16" s="249"/>
      <c r="G16" s="250"/>
      <c r="H16" s="152"/>
      <c r="I16" s="153"/>
      <c r="J16" s="153"/>
      <c r="K16" s="153"/>
      <c r="L16" s="154"/>
      <c r="M16" s="251"/>
      <c r="N16" s="252"/>
      <c r="O16" s="252"/>
      <c r="P16" s="253"/>
      <c r="Q16" s="254" t="s">
        <v>56</v>
      </c>
      <c r="R16" s="255"/>
      <c r="S16" s="256"/>
      <c r="T16" s="120"/>
      <c r="U16" s="121"/>
      <c r="V16" s="121"/>
      <c r="W16" s="121"/>
      <c r="X16" s="121"/>
      <c r="Y16" s="121"/>
      <c r="Z16" s="122"/>
      <c r="AA16" s="120"/>
      <c r="AB16" s="121"/>
      <c r="AC16" s="121"/>
      <c r="AD16" s="121"/>
      <c r="AE16" s="121"/>
      <c r="AF16" s="121"/>
      <c r="AG16" s="122"/>
      <c r="AH16" s="120"/>
      <c r="AI16" s="121"/>
      <c r="AJ16" s="121"/>
      <c r="AK16" s="121"/>
      <c r="AL16" s="121"/>
      <c r="AM16" s="121"/>
      <c r="AN16" s="122"/>
      <c r="AO16" s="120"/>
      <c r="AP16" s="121"/>
      <c r="AQ16" s="121"/>
      <c r="AR16" s="121"/>
      <c r="AS16" s="121"/>
      <c r="AT16" s="121"/>
      <c r="AU16" s="122"/>
      <c r="AV16" s="120"/>
      <c r="AW16" s="121"/>
      <c r="AX16" s="122"/>
      <c r="AY16" s="232">
        <f>IF($BD$3="計画",SUM(T17:AU17),IF($BD$3="実績",SUM(T17:AX17),""))</f>
        <v>0</v>
      </c>
      <c r="AZ16" s="233"/>
      <c r="BA16" s="234">
        <f>IF($BD$3="計画",AY16/4,IF($BD$3="実績",AY16/($BB$7/7),""))</f>
        <v>0</v>
      </c>
      <c r="BB16" s="235"/>
      <c r="BC16" s="236"/>
      <c r="BD16" s="237"/>
      <c r="BE16" s="237"/>
      <c r="BF16" s="237"/>
      <c r="BG16" s="237"/>
      <c r="BH16" s="238"/>
    </row>
    <row r="17" spans="2:60" ht="20.25" customHeight="1" x14ac:dyDescent="0.4">
      <c r="B17" s="143"/>
      <c r="C17" s="148"/>
      <c r="D17" s="146"/>
      <c r="E17" s="147"/>
      <c r="F17" s="240"/>
      <c r="G17" s="241"/>
      <c r="H17" s="155"/>
      <c r="I17" s="153"/>
      <c r="J17" s="153"/>
      <c r="K17" s="153"/>
      <c r="L17" s="154"/>
      <c r="M17" s="242"/>
      <c r="N17" s="243"/>
      <c r="O17" s="243"/>
      <c r="P17" s="244"/>
      <c r="Q17" s="206" t="s">
        <v>57</v>
      </c>
      <c r="R17" s="207"/>
      <c r="S17" s="208"/>
      <c r="T17" s="96" t="str">
        <f>IF(T16="","",VLOOKUP(T16,'シフト記号表（勤務時間帯）'!$C$4:$K$35,9,FALSE))</f>
        <v/>
      </c>
      <c r="U17" s="97" t="str">
        <f>IF(U16="","",VLOOKUP(U16,'シフト記号表（勤務時間帯）'!$C$4:$K$35,9,FALSE))</f>
        <v/>
      </c>
      <c r="V17" s="97" t="str">
        <f>IF(V16="","",VLOOKUP(V16,'シフト記号表（勤務時間帯）'!$C$4:$K$35,9,FALSE))</f>
        <v/>
      </c>
      <c r="W17" s="97" t="str">
        <f>IF(W16="","",VLOOKUP(W16,'シフト記号表（勤務時間帯）'!$C$4:$K$35,9,FALSE))</f>
        <v/>
      </c>
      <c r="X17" s="97" t="str">
        <f>IF(X16="","",VLOOKUP(X16,'シフト記号表（勤務時間帯）'!$C$4:$K$35,9,FALSE))</f>
        <v/>
      </c>
      <c r="Y17" s="97" t="str">
        <f>IF(Y16="","",VLOOKUP(Y16,'シフト記号表（勤務時間帯）'!$C$4:$K$35,9,FALSE))</f>
        <v/>
      </c>
      <c r="Z17" s="98" t="str">
        <f>IF(Z16="","",VLOOKUP(Z16,'シフト記号表（勤務時間帯）'!$C$4:$K$35,9,FALSE))</f>
        <v/>
      </c>
      <c r="AA17" s="96" t="str">
        <f>IF(AA16="","",VLOOKUP(AA16,'シフト記号表（勤務時間帯）'!$C$4:$K$35,9,FALSE))</f>
        <v/>
      </c>
      <c r="AB17" s="97" t="str">
        <f>IF(AB16="","",VLOOKUP(AB16,'シフト記号表（勤務時間帯）'!$C$4:$K$35,9,FALSE))</f>
        <v/>
      </c>
      <c r="AC17" s="97" t="str">
        <f>IF(AC16="","",VLOOKUP(AC16,'シフト記号表（勤務時間帯）'!$C$4:$K$35,9,FALSE))</f>
        <v/>
      </c>
      <c r="AD17" s="97" t="str">
        <f>IF(AD16="","",VLOOKUP(AD16,'シフト記号表（勤務時間帯）'!$C$4:$K$35,9,FALSE))</f>
        <v/>
      </c>
      <c r="AE17" s="97" t="str">
        <f>IF(AE16="","",VLOOKUP(AE16,'シフト記号表（勤務時間帯）'!$C$4:$K$35,9,FALSE))</f>
        <v/>
      </c>
      <c r="AF17" s="97" t="str">
        <f>IF(AF16="","",VLOOKUP(AF16,'シフト記号表（勤務時間帯）'!$C$4:$K$35,9,FALSE))</f>
        <v/>
      </c>
      <c r="AG17" s="98" t="str">
        <f>IF(AG16="","",VLOOKUP(AG16,'シフト記号表（勤務時間帯）'!$C$4:$K$35,9,FALSE))</f>
        <v/>
      </c>
      <c r="AH17" s="96" t="str">
        <f>IF(AH16="","",VLOOKUP(AH16,'シフト記号表（勤務時間帯）'!$C$4:$K$35,9,FALSE))</f>
        <v/>
      </c>
      <c r="AI17" s="97" t="str">
        <f>IF(AI16="","",VLOOKUP(AI16,'シフト記号表（勤務時間帯）'!$C$4:$K$35,9,FALSE))</f>
        <v/>
      </c>
      <c r="AJ17" s="97" t="str">
        <f>IF(AJ16="","",VLOOKUP(AJ16,'シフト記号表（勤務時間帯）'!$C$4:$K$35,9,FALSE))</f>
        <v/>
      </c>
      <c r="AK17" s="97" t="str">
        <f>IF(AK16="","",VLOOKUP(AK16,'シフト記号表（勤務時間帯）'!$C$4:$K$35,9,FALSE))</f>
        <v/>
      </c>
      <c r="AL17" s="97" t="str">
        <f>IF(AL16="","",VLOOKUP(AL16,'シフト記号表（勤務時間帯）'!$C$4:$K$35,9,FALSE))</f>
        <v/>
      </c>
      <c r="AM17" s="97" t="str">
        <f>IF(AM16="","",VLOOKUP(AM16,'シフト記号表（勤務時間帯）'!$C$4:$K$35,9,FALSE))</f>
        <v/>
      </c>
      <c r="AN17" s="98" t="str">
        <f>IF(AN16="","",VLOOKUP(AN16,'シフト記号表（勤務時間帯）'!$C$4:$K$35,9,FALSE))</f>
        <v/>
      </c>
      <c r="AO17" s="96" t="str">
        <f>IF(AO16="","",VLOOKUP(AO16,'シフト記号表（勤務時間帯）'!$C$4:$K$35,9,FALSE))</f>
        <v/>
      </c>
      <c r="AP17" s="97" t="str">
        <f>IF(AP16="","",VLOOKUP(AP16,'シフト記号表（勤務時間帯）'!$C$4:$K$35,9,FALSE))</f>
        <v/>
      </c>
      <c r="AQ17" s="97" t="str">
        <f>IF(AQ16="","",VLOOKUP(AQ16,'シフト記号表（勤務時間帯）'!$C$4:$K$35,9,FALSE))</f>
        <v/>
      </c>
      <c r="AR17" s="97" t="str">
        <f>IF(AR16="","",VLOOKUP(AR16,'シフト記号表（勤務時間帯）'!$C$4:$K$35,9,FALSE))</f>
        <v/>
      </c>
      <c r="AS17" s="97" t="str">
        <f>IF(AS16="","",VLOOKUP(AS16,'シフト記号表（勤務時間帯）'!$C$4:$K$35,9,FALSE))</f>
        <v/>
      </c>
      <c r="AT17" s="97" t="str">
        <f>IF(AT16="","",VLOOKUP(AT16,'シフト記号表（勤務時間帯）'!$C$4:$K$35,9,FALSE))</f>
        <v/>
      </c>
      <c r="AU17" s="98" t="str">
        <f>IF(AU16="","",VLOOKUP(AU16,'シフト記号表（勤務時間帯）'!$C$4:$K$35,9,FALSE))</f>
        <v/>
      </c>
      <c r="AV17" s="96" t="str">
        <f>IF(AV16="","",VLOOKUP(AV16,'シフト記号表（勤務時間帯）'!$C$4:$K$35,9,FALSE))</f>
        <v/>
      </c>
      <c r="AW17" s="97" t="str">
        <f>IF(AW16="","",VLOOKUP(AW16,'シフト記号表（勤務時間帯）'!$C$4:$K$35,9,FALSE))</f>
        <v/>
      </c>
      <c r="AX17" s="98" t="str">
        <f>IF(AX16="","",VLOOKUP(AX16,'シフト記号表（勤務時間帯）'!$C$4:$K$35,9,FALSE))</f>
        <v/>
      </c>
      <c r="AY17" s="165"/>
      <c r="AZ17" s="166"/>
      <c r="BA17" s="167"/>
      <c r="BB17" s="168"/>
      <c r="BC17" s="203"/>
      <c r="BD17" s="204"/>
      <c r="BE17" s="204"/>
      <c r="BF17" s="204"/>
      <c r="BG17" s="204"/>
      <c r="BH17" s="205"/>
    </row>
    <row r="18" spans="2:60" ht="20.25" customHeight="1" x14ac:dyDescent="0.4">
      <c r="B18" s="143">
        <f>B16+1</f>
        <v>2</v>
      </c>
      <c r="C18" s="145"/>
      <c r="D18" s="146"/>
      <c r="E18" s="147"/>
      <c r="F18" s="239"/>
      <c r="G18" s="151"/>
      <c r="H18" s="152"/>
      <c r="I18" s="153"/>
      <c r="J18" s="153"/>
      <c r="K18" s="153"/>
      <c r="L18" s="154"/>
      <c r="M18" s="159"/>
      <c r="N18" s="160"/>
      <c r="O18" s="160"/>
      <c r="P18" s="161"/>
      <c r="Q18" s="162" t="s">
        <v>56</v>
      </c>
      <c r="R18" s="163"/>
      <c r="S18" s="164"/>
      <c r="T18" s="123"/>
      <c r="U18" s="124"/>
      <c r="V18" s="124"/>
      <c r="W18" s="124"/>
      <c r="X18" s="124"/>
      <c r="Y18" s="124"/>
      <c r="Z18" s="125"/>
      <c r="AA18" s="123"/>
      <c r="AB18" s="124"/>
      <c r="AC18" s="124"/>
      <c r="AD18" s="124"/>
      <c r="AE18" s="124"/>
      <c r="AF18" s="124"/>
      <c r="AG18" s="125"/>
      <c r="AH18" s="123"/>
      <c r="AI18" s="124"/>
      <c r="AJ18" s="124"/>
      <c r="AK18" s="124"/>
      <c r="AL18" s="124"/>
      <c r="AM18" s="124"/>
      <c r="AN18" s="125"/>
      <c r="AO18" s="123"/>
      <c r="AP18" s="124"/>
      <c r="AQ18" s="124"/>
      <c r="AR18" s="124"/>
      <c r="AS18" s="124"/>
      <c r="AT18" s="124"/>
      <c r="AU18" s="125"/>
      <c r="AV18" s="123"/>
      <c r="AW18" s="124"/>
      <c r="AX18" s="125"/>
      <c r="AY18" s="165">
        <f>IF($BD$3="計画",SUM(T19:AU19),IF($BD$3="実績",SUM(T19:AX19),""))</f>
        <v>0</v>
      </c>
      <c r="AZ18" s="166"/>
      <c r="BA18" s="167">
        <f>IF($BD$3="計画",AY18/4,IF($BD$3="実績",AY18/($BB$7/7),""))</f>
        <v>0</v>
      </c>
      <c r="BB18" s="168"/>
      <c r="BC18" s="169"/>
      <c r="BD18" s="170"/>
      <c r="BE18" s="170"/>
      <c r="BF18" s="170"/>
      <c r="BG18" s="170"/>
      <c r="BH18" s="171"/>
    </row>
    <row r="19" spans="2:60" ht="20.25" customHeight="1" x14ac:dyDescent="0.4">
      <c r="B19" s="143"/>
      <c r="C19" s="148"/>
      <c r="D19" s="146"/>
      <c r="E19" s="147"/>
      <c r="F19" s="240"/>
      <c r="G19" s="241"/>
      <c r="H19" s="155"/>
      <c r="I19" s="153"/>
      <c r="J19" s="153"/>
      <c r="K19" s="153"/>
      <c r="L19" s="154"/>
      <c r="M19" s="242"/>
      <c r="N19" s="243"/>
      <c r="O19" s="243"/>
      <c r="P19" s="244"/>
      <c r="Q19" s="206" t="s">
        <v>57</v>
      </c>
      <c r="R19" s="207"/>
      <c r="S19" s="208"/>
      <c r="T19" s="96" t="str">
        <f>IF(T18="","",VLOOKUP(T18,'シフト記号表（勤務時間帯）'!$C$4:$K$35,9,FALSE))</f>
        <v/>
      </c>
      <c r="U19" s="97" t="str">
        <f>IF(U18="","",VLOOKUP(U18,'シフト記号表（勤務時間帯）'!$C$4:$K$35,9,FALSE))</f>
        <v/>
      </c>
      <c r="V19" s="97" t="str">
        <f>IF(V18="","",VLOOKUP(V18,'シフト記号表（勤務時間帯）'!$C$4:$K$35,9,FALSE))</f>
        <v/>
      </c>
      <c r="W19" s="97" t="str">
        <f>IF(W18="","",VLOOKUP(W18,'シフト記号表（勤務時間帯）'!$C$4:$K$35,9,FALSE))</f>
        <v/>
      </c>
      <c r="X19" s="97" t="str">
        <f>IF(X18="","",VLOOKUP(X18,'シフト記号表（勤務時間帯）'!$C$4:$K$35,9,FALSE))</f>
        <v/>
      </c>
      <c r="Y19" s="97" t="str">
        <f>IF(Y18="","",VLOOKUP(Y18,'シフト記号表（勤務時間帯）'!$C$4:$K$35,9,FALSE))</f>
        <v/>
      </c>
      <c r="Z19" s="98" t="str">
        <f>IF(Z18="","",VLOOKUP(Z18,'シフト記号表（勤務時間帯）'!$C$4:$K$35,9,FALSE))</f>
        <v/>
      </c>
      <c r="AA19" s="96" t="str">
        <f>IF(AA18="","",VLOOKUP(AA18,'シフト記号表（勤務時間帯）'!$C$4:$K$35,9,FALSE))</f>
        <v/>
      </c>
      <c r="AB19" s="97" t="str">
        <f>IF(AB18="","",VLOOKUP(AB18,'シフト記号表（勤務時間帯）'!$C$4:$K$35,9,FALSE))</f>
        <v/>
      </c>
      <c r="AC19" s="97" t="str">
        <f>IF(AC18="","",VLOOKUP(AC18,'シフト記号表（勤務時間帯）'!$C$4:$K$35,9,FALSE))</f>
        <v/>
      </c>
      <c r="AD19" s="97" t="str">
        <f>IF(AD18="","",VLOOKUP(AD18,'シフト記号表（勤務時間帯）'!$C$4:$K$35,9,FALSE))</f>
        <v/>
      </c>
      <c r="AE19" s="97" t="str">
        <f>IF(AE18="","",VLOOKUP(AE18,'シフト記号表（勤務時間帯）'!$C$4:$K$35,9,FALSE))</f>
        <v/>
      </c>
      <c r="AF19" s="97" t="str">
        <f>IF(AF18="","",VLOOKUP(AF18,'シフト記号表（勤務時間帯）'!$C$4:$K$35,9,FALSE))</f>
        <v/>
      </c>
      <c r="AG19" s="98" t="str">
        <f>IF(AG18="","",VLOOKUP(AG18,'シフト記号表（勤務時間帯）'!$C$4:$K$35,9,FALSE))</f>
        <v/>
      </c>
      <c r="AH19" s="96" t="str">
        <f>IF(AH18="","",VLOOKUP(AH18,'シフト記号表（勤務時間帯）'!$C$4:$K$35,9,FALSE))</f>
        <v/>
      </c>
      <c r="AI19" s="97" t="str">
        <f>IF(AI18="","",VLOOKUP(AI18,'シフト記号表（勤務時間帯）'!$C$4:$K$35,9,FALSE))</f>
        <v/>
      </c>
      <c r="AJ19" s="97" t="str">
        <f>IF(AJ18="","",VLOOKUP(AJ18,'シフト記号表（勤務時間帯）'!$C$4:$K$35,9,FALSE))</f>
        <v/>
      </c>
      <c r="AK19" s="97" t="str">
        <f>IF(AK18="","",VLOOKUP(AK18,'シフト記号表（勤務時間帯）'!$C$4:$K$35,9,FALSE))</f>
        <v/>
      </c>
      <c r="AL19" s="97" t="str">
        <f>IF(AL18="","",VLOOKUP(AL18,'シフト記号表（勤務時間帯）'!$C$4:$K$35,9,FALSE))</f>
        <v/>
      </c>
      <c r="AM19" s="97" t="str">
        <f>IF(AM18="","",VLOOKUP(AM18,'シフト記号表（勤務時間帯）'!$C$4:$K$35,9,FALSE))</f>
        <v/>
      </c>
      <c r="AN19" s="98" t="str">
        <f>IF(AN18="","",VLOOKUP(AN18,'シフト記号表（勤務時間帯）'!$C$4:$K$35,9,FALSE))</f>
        <v/>
      </c>
      <c r="AO19" s="96" t="str">
        <f>IF(AO18="","",VLOOKUP(AO18,'シフト記号表（勤務時間帯）'!$C$4:$K$35,9,FALSE))</f>
        <v/>
      </c>
      <c r="AP19" s="97" t="str">
        <f>IF(AP18="","",VLOOKUP(AP18,'シフト記号表（勤務時間帯）'!$C$4:$K$35,9,FALSE))</f>
        <v/>
      </c>
      <c r="AQ19" s="97" t="str">
        <f>IF(AQ18="","",VLOOKUP(AQ18,'シフト記号表（勤務時間帯）'!$C$4:$K$35,9,FALSE))</f>
        <v/>
      </c>
      <c r="AR19" s="97" t="str">
        <f>IF(AR18="","",VLOOKUP(AR18,'シフト記号表（勤務時間帯）'!$C$4:$K$35,9,FALSE))</f>
        <v/>
      </c>
      <c r="AS19" s="97" t="str">
        <f>IF(AS18="","",VLOOKUP(AS18,'シフト記号表（勤務時間帯）'!$C$4:$K$35,9,FALSE))</f>
        <v/>
      </c>
      <c r="AT19" s="97" t="str">
        <f>IF(AT18="","",VLOOKUP(AT18,'シフト記号表（勤務時間帯）'!$C$4:$K$35,9,FALSE))</f>
        <v/>
      </c>
      <c r="AU19" s="98" t="str">
        <f>IF(AU18="","",VLOOKUP(AU18,'シフト記号表（勤務時間帯）'!$C$4:$K$35,9,FALSE))</f>
        <v/>
      </c>
      <c r="AV19" s="96" t="str">
        <f>IF(AV18="","",VLOOKUP(AV18,'シフト記号表（勤務時間帯）'!$C$4:$K$35,9,FALSE))</f>
        <v/>
      </c>
      <c r="AW19" s="97" t="str">
        <f>IF(AW18="","",VLOOKUP(AW18,'シフト記号表（勤務時間帯）'!$C$4:$K$35,9,FALSE))</f>
        <v/>
      </c>
      <c r="AX19" s="98" t="str">
        <f>IF(AX18="","",VLOOKUP(AX18,'シフト記号表（勤務時間帯）'!$C$4:$K$35,9,FALSE))</f>
        <v/>
      </c>
      <c r="AY19" s="165"/>
      <c r="AZ19" s="166"/>
      <c r="BA19" s="167"/>
      <c r="BB19" s="168"/>
      <c r="BC19" s="203"/>
      <c r="BD19" s="204"/>
      <c r="BE19" s="204"/>
      <c r="BF19" s="204"/>
      <c r="BG19" s="204"/>
      <c r="BH19" s="205"/>
    </row>
    <row r="20" spans="2:60" ht="20.25" customHeight="1" x14ac:dyDescent="0.4">
      <c r="B20" s="143">
        <f t="shared" ref="B20" si="22">B18+1</f>
        <v>3</v>
      </c>
      <c r="C20" s="145"/>
      <c r="D20" s="146"/>
      <c r="E20" s="147"/>
      <c r="F20" s="149"/>
      <c r="G20" s="147"/>
      <c r="H20" s="152"/>
      <c r="I20" s="153"/>
      <c r="J20" s="153"/>
      <c r="K20" s="153"/>
      <c r="L20" s="154"/>
      <c r="M20" s="156"/>
      <c r="N20" s="157"/>
      <c r="O20" s="157"/>
      <c r="P20" s="158"/>
      <c r="Q20" s="162" t="s">
        <v>56</v>
      </c>
      <c r="R20" s="163"/>
      <c r="S20" s="164"/>
      <c r="T20" s="123"/>
      <c r="U20" s="124"/>
      <c r="V20" s="124"/>
      <c r="W20" s="124"/>
      <c r="X20" s="124"/>
      <c r="Y20" s="124"/>
      <c r="Z20" s="125"/>
      <c r="AA20" s="123"/>
      <c r="AB20" s="124"/>
      <c r="AC20" s="124"/>
      <c r="AD20" s="124"/>
      <c r="AE20" s="124"/>
      <c r="AF20" s="124"/>
      <c r="AG20" s="125"/>
      <c r="AH20" s="123"/>
      <c r="AI20" s="124"/>
      <c r="AJ20" s="124"/>
      <c r="AK20" s="124"/>
      <c r="AL20" s="124"/>
      <c r="AM20" s="124"/>
      <c r="AN20" s="125"/>
      <c r="AO20" s="123"/>
      <c r="AP20" s="124"/>
      <c r="AQ20" s="124"/>
      <c r="AR20" s="124"/>
      <c r="AS20" s="124"/>
      <c r="AT20" s="124"/>
      <c r="AU20" s="125"/>
      <c r="AV20" s="123"/>
      <c r="AW20" s="124"/>
      <c r="AX20" s="125"/>
      <c r="AY20" s="165">
        <f>IF($BD$3="計画",SUM(T21:AU21),IF($BD$3="実績",SUM(T21:AX21),""))</f>
        <v>0</v>
      </c>
      <c r="AZ20" s="166"/>
      <c r="BA20" s="167">
        <f>IF($BD$3="計画",AY20/4,IF($BD$3="実績",AY20/($BB$7/7),""))</f>
        <v>0</v>
      </c>
      <c r="BB20" s="168"/>
      <c r="BC20" s="169"/>
      <c r="BD20" s="170"/>
      <c r="BE20" s="170"/>
      <c r="BF20" s="170"/>
      <c r="BG20" s="170"/>
      <c r="BH20" s="171"/>
    </row>
    <row r="21" spans="2:60" ht="20.25" customHeight="1" x14ac:dyDescent="0.4">
      <c r="B21" s="143"/>
      <c r="C21" s="148"/>
      <c r="D21" s="146"/>
      <c r="E21" s="147"/>
      <c r="F21" s="225"/>
      <c r="G21" s="147"/>
      <c r="H21" s="155"/>
      <c r="I21" s="153"/>
      <c r="J21" s="153"/>
      <c r="K21" s="153"/>
      <c r="L21" s="154"/>
      <c r="M21" s="156"/>
      <c r="N21" s="157"/>
      <c r="O21" s="157"/>
      <c r="P21" s="158"/>
      <c r="Q21" s="206" t="s">
        <v>57</v>
      </c>
      <c r="R21" s="207"/>
      <c r="S21" s="208"/>
      <c r="T21" s="96" t="str">
        <f>IF(T20="","",VLOOKUP(T20,'シフト記号表（勤務時間帯）'!$C$4:$K$35,9,FALSE))</f>
        <v/>
      </c>
      <c r="U21" s="97" t="str">
        <f>IF(U20="","",VLOOKUP(U20,'シフト記号表（勤務時間帯）'!$C$4:$K$35,9,FALSE))</f>
        <v/>
      </c>
      <c r="V21" s="97" t="str">
        <f>IF(V20="","",VLOOKUP(V20,'シフト記号表（勤務時間帯）'!$C$4:$K$35,9,FALSE))</f>
        <v/>
      </c>
      <c r="W21" s="97" t="str">
        <f>IF(W20="","",VLOOKUP(W20,'シフト記号表（勤務時間帯）'!$C$4:$K$35,9,FALSE))</f>
        <v/>
      </c>
      <c r="X21" s="97" t="str">
        <f>IF(X20="","",VLOOKUP(X20,'シフト記号表（勤務時間帯）'!$C$4:$K$35,9,FALSE))</f>
        <v/>
      </c>
      <c r="Y21" s="97" t="str">
        <f>IF(Y20="","",VLOOKUP(Y20,'シフト記号表（勤務時間帯）'!$C$4:$K$35,9,FALSE))</f>
        <v/>
      </c>
      <c r="Z21" s="98" t="str">
        <f>IF(Z20="","",VLOOKUP(Z20,'シフト記号表（勤務時間帯）'!$C$4:$K$35,9,FALSE))</f>
        <v/>
      </c>
      <c r="AA21" s="96" t="str">
        <f>IF(AA20="","",VLOOKUP(AA20,'シフト記号表（勤務時間帯）'!$C$4:$K$35,9,FALSE))</f>
        <v/>
      </c>
      <c r="AB21" s="97" t="str">
        <f>IF(AB20="","",VLOOKUP(AB20,'シフト記号表（勤務時間帯）'!$C$4:$K$35,9,FALSE))</f>
        <v/>
      </c>
      <c r="AC21" s="97" t="str">
        <f>IF(AC20="","",VLOOKUP(AC20,'シフト記号表（勤務時間帯）'!$C$4:$K$35,9,FALSE))</f>
        <v/>
      </c>
      <c r="AD21" s="97" t="str">
        <f>IF(AD20="","",VLOOKUP(AD20,'シフト記号表（勤務時間帯）'!$C$4:$K$35,9,FALSE))</f>
        <v/>
      </c>
      <c r="AE21" s="97" t="str">
        <f>IF(AE20="","",VLOOKUP(AE20,'シフト記号表（勤務時間帯）'!$C$4:$K$35,9,FALSE))</f>
        <v/>
      </c>
      <c r="AF21" s="97" t="str">
        <f>IF(AF20="","",VLOOKUP(AF20,'シフト記号表（勤務時間帯）'!$C$4:$K$35,9,FALSE))</f>
        <v/>
      </c>
      <c r="AG21" s="98" t="str">
        <f>IF(AG20="","",VLOOKUP(AG20,'シフト記号表（勤務時間帯）'!$C$4:$K$35,9,FALSE))</f>
        <v/>
      </c>
      <c r="AH21" s="96" t="str">
        <f>IF(AH20="","",VLOOKUP(AH20,'シフト記号表（勤務時間帯）'!$C$4:$K$35,9,FALSE))</f>
        <v/>
      </c>
      <c r="AI21" s="97" t="str">
        <f>IF(AI20="","",VLOOKUP(AI20,'シフト記号表（勤務時間帯）'!$C$4:$K$35,9,FALSE))</f>
        <v/>
      </c>
      <c r="AJ21" s="97" t="str">
        <f>IF(AJ20="","",VLOOKUP(AJ20,'シフト記号表（勤務時間帯）'!$C$4:$K$35,9,FALSE))</f>
        <v/>
      </c>
      <c r="AK21" s="97" t="str">
        <f>IF(AK20="","",VLOOKUP(AK20,'シフト記号表（勤務時間帯）'!$C$4:$K$35,9,FALSE))</f>
        <v/>
      </c>
      <c r="AL21" s="97" t="str">
        <f>IF(AL20="","",VLOOKUP(AL20,'シフト記号表（勤務時間帯）'!$C$4:$K$35,9,FALSE))</f>
        <v/>
      </c>
      <c r="AM21" s="97" t="str">
        <f>IF(AM20="","",VLOOKUP(AM20,'シフト記号表（勤務時間帯）'!$C$4:$K$35,9,FALSE))</f>
        <v/>
      </c>
      <c r="AN21" s="98" t="str">
        <f>IF(AN20="","",VLOOKUP(AN20,'シフト記号表（勤務時間帯）'!$C$4:$K$35,9,FALSE))</f>
        <v/>
      </c>
      <c r="AO21" s="96" t="str">
        <f>IF(AO20="","",VLOOKUP(AO20,'シフト記号表（勤務時間帯）'!$C$4:$K$35,9,FALSE))</f>
        <v/>
      </c>
      <c r="AP21" s="97" t="str">
        <f>IF(AP20="","",VLOOKUP(AP20,'シフト記号表（勤務時間帯）'!$C$4:$K$35,9,FALSE))</f>
        <v/>
      </c>
      <c r="AQ21" s="97" t="str">
        <f>IF(AQ20="","",VLOOKUP(AQ20,'シフト記号表（勤務時間帯）'!$C$4:$K$35,9,FALSE))</f>
        <v/>
      </c>
      <c r="AR21" s="97" t="str">
        <f>IF(AR20="","",VLOOKUP(AR20,'シフト記号表（勤務時間帯）'!$C$4:$K$35,9,FALSE))</f>
        <v/>
      </c>
      <c r="AS21" s="97" t="str">
        <f>IF(AS20="","",VLOOKUP(AS20,'シフト記号表（勤務時間帯）'!$C$4:$K$35,9,FALSE))</f>
        <v/>
      </c>
      <c r="AT21" s="97" t="str">
        <f>IF(AT20="","",VLOOKUP(AT20,'シフト記号表（勤務時間帯）'!$C$4:$K$35,9,FALSE))</f>
        <v/>
      </c>
      <c r="AU21" s="98" t="str">
        <f>IF(AU20="","",VLOOKUP(AU20,'シフト記号表（勤務時間帯）'!$C$4:$K$35,9,FALSE))</f>
        <v/>
      </c>
      <c r="AV21" s="96" t="str">
        <f>IF(AV20="","",VLOOKUP(AV20,'シフト記号表（勤務時間帯）'!$C$4:$K$35,9,FALSE))</f>
        <v/>
      </c>
      <c r="AW21" s="97" t="str">
        <f>IF(AW20="","",VLOOKUP(AW20,'シフト記号表（勤務時間帯）'!$C$4:$K$35,9,FALSE))</f>
        <v/>
      </c>
      <c r="AX21" s="98" t="str">
        <f>IF(AX20="","",VLOOKUP(AX20,'シフト記号表（勤務時間帯）'!$C$4:$K$35,9,FALSE))</f>
        <v/>
      </c>
      <c r="AY21" s="165"/>
      <c r="AZ21" s="166"/>
      <c r="BA21" s="167"/>
      <c r="BB21" s="168"/>
      <c r="BC21" s="203"/>
      <c r="BD21" s="204"/>
      <c r="BE21" s="204"/>
      <c r="BF21" s="204"/>
      <c r="BG21" s="204"/>
      <c r="BH21" s="205"/>
    </row>
    <row r="22" spans="2:60" ht="20.25" customHeight="1" x14ac:dyDescent="0.4">
      <c r="B22" s="143">
        <f t="shared" ref="B22" si="23">B20+1</f>
        <v>4</v>
      </c>
      <c r="C22" s="145"/>
      <c r="D22" s="146"/>
      <c r="E22" s="147"/>
      <c r="F22" s="149"/>
      <c r="G22" s="147"/>
      <c r="H22" s="152"/>
      <c r="I22" s="153"/>
      <c r="J22" s="153"/>
      <c r="K22" s="153"/>
      <c r="L22" s="154"/>
      <c r="M22" s="156"/>
      <c r="N22" s="157"/>
      <c r="O22" s="157"/>
      <c r="P22" s="158"/>
      <c r="Q22" s="162" t="s">
        <v>56</v>
      </c>
      <c r="R22" s="163"/>
      <c r="S22" s="164"/>
      <c r="T22" s="123"/>
      <c r="U22" s="124"/>
      <c r="V22" s="124"/>
      <c r="W22" s="124"/>
      <c r="X22" s="124"/>
      <c r="Y22" s="124"/>
      <c r="Z22" s="125"/>
      <c r="AA22" s="123"/>
      <c r="AB22" s="124"/>
      <c r="AC22" s="124"/>
      <c r="AD22" s="124"/>
      <c r="AE22" s="124"/>
      <c r="AF22" s="124"/>
      <c r="AG22" s="125"/>
      <c r="AH22" s="123"/>
      <c r="AI22" s="124"/>
      <c r="AJ22" s="124"/>
      <c r="AK22" s="124"/>
      <c r="AL22" s="124"/>
      <c r="AM22" s="124"/>
      <c r="AN22" s="125"/>
      <c r="AO22" s="123"/>
      <c r="AP22" s="124"/>
      <c r="AQ22" s="124"/>
      <c r="AR22" s="124"/>
      <c r="AS22" s="124"/>
      <c r="AT22" s="124"/>
      <c r="AU22" s="125"/>
      <c r="AV22" s="123"/>
      <c r="AW22" s="124"/>
      <c r="AX22" s="125"/>
      <c r="AY22" s="165">
        <f t="shared" ref="AY22" si="24">IF($BD$3="計画",SUM(T23:AU23),IF($BD$3="実績",SUM(T23:AX23),""))</f>
        <v>0</v>
      </c>
      <c r="AZ22" s="166"/>
      <c r="BA22" s="167">
        <f>IF($BD$3="計画",AY22/4,IF($BD$3="実績",AY22/($BB$7/7),""))</f>
        <v>0</v>
      </c>
      <c r="BB22" s="168"/>
      <c r="BC22" s="169"/>
      <c r="BD22" s="170"/>
      <c r="BE22" s="170"/>
      <c r="BF22" s="170"/>
      <c r="BG22" s="170"/>
      <c r="BH22" s="171"/>
    </row>
    <row r="23" spans="2:60" ht="20.25" customHeight="1" x14ac:dyDescent="0.4">
      <c r="B23" s="143"/>
      <c r="C23" s="148"/>
      <c r="D23" s="146"/>
      <c r="E23" s="147"/>
      <c r="F23" s="225"/>
      <c r="G23" s="147"/>
      <c r="H23" s="155"/>
      <c r="I23" s="153"/>
      <c r="J23" s="153"/>
      <c r="K23" s="153"/>
      <c r="L23" s="154"/>
      <c r="M23" s="156"/>
      <c r="N23" s="157"/>
      <c r="O23" s="157"/>
      <c r="P23" s="158"/>
      <c r="Q23" s="206" t="s">
        <v>57</v>
      </c>
      <c r="R23" s="207"/>
      <c r="S23" s="208"/>
      <c r="T23" s="96" t="str">
        <f>IF(T22="","",VLOOKUP(T22,'シフト記号表（勤務時間帯）'!$C$4:$K$35,9,FALSE))</f>
        <v/>
      </c>
      <c r="U23" s="97" t="str">
        <f>IF(U22="","",VLOOKUP(U22,'シフト記号表（勤務時間帯）'!$C$4:$K$35,9,FALSE))</f>
        <v/>
      </c>
      <c r="V23" s="97" t="str">
        <f>IF(V22="","",VLOOKUP(V22,'シフト記号表（勤務時間帯）'!$C$4:$K$35,9,FALSE))</f>
        <v/>
      </c>
      <c r="W23" s="97" t="str">
        <f>IF(W22="","",VLOOKUP(W22,'シフト記号表（勤務時間帯）'!$C$4:$K$35,9,FALSE))</f>
        <v/>
      </c>
      <c r="X23" s="97" t="str">
        <f>IF(X22="","",VLOOKUP(X22,'シフト記号表（勤務時間帯）'!$C$4:$K$35,9,FALSE))</f>
        <v/>
      </c>
      <c r="Y23" s="97" t="str">
        <f>IF(Y22="","",VLOOKUP(Y22,'シフト記号表（勤務時間帯）'!$C$4:$K$35,9,FALSE))</f>
        <v/>
      </c>
      <c r="Z23" s="98" t="str">
        <f>IF(Z22="","",VLOOKUP(Z22,'シフト記号表（勤務時間帯）'!$C$4:$K$35,9,FALSE))</f>
        <v/>
      </c>
      <c r="AA23" s="96" t="str">
        <f>IF(AA22="","",VLOOKUP(AA22,'シフト記号表（勤務時間帯）'!$C$4:$K$35,9,FALSE))</f>
        <v/>
      </c>
      <c r="AB23" s="97" t="str">
        <f>IF(AB22="","",VLOOKUP(AB22,'シフト記号表（勤務時間帯）'!$C$4:$K$35,9,FALSE))</f>
        <v/>
      </c>
      <c r="AC23" s="97" t="str">
        <f>IF(AC22="","",VLOOKUP(AC22,'シフト記号表（勤務時間帯）'!$C$4:$K$35,9,FALSE))</f>
        <v/>
      </c>
      <c r="AD23" s="97" t="str">
        <f>IF(AD22="","",VLOOKUP(AD22,'シフト記号表（勤務時間帯）'!$C$4:$K$35,9,FALSE))</f>
        <v/>
      </c>
      <c r="AE23" s="97" t="str">
        <f>IF(AE22="","",VLOOKUP(AE22,'シフト記号表（勤務時間帯）'!$C$4:$K$35,9,FALSE))</f>
        <v/>
      </c>
      <c r="AF23" s="97" t="str">
        <f>IF(AF22="","",VLOOKUP(AF22,'シフト記号表（勤務時間帯）'!$C$4:$K$35,9,FALSE))</f>
        <v/>
      </c>
      <c r="AG23" s="98" t="str">
        <f>IF(AG22="","",VLOOKUP(AG22,'シフト記号表（勤務時間帯）'!$C$4:$K$35,9,FALSE))</f>
        <v/>
      </c>
      <c r="AH23" s="96" t="str">
        <f>IF(AH22="","",VLOOKUP(AH22,'シフト記号表（勤務時間帯）'!$C$4:$K$35,9,FALSE))</f>
        <v/>
      </c>
      <c r="AI23" s="97" t="str">
        <f>IF(AI22="","",VLOOKUP(AI22,'シフト記号表（勤務時間帯）'!$C$4:$K$35,9,FALSE))</f>
        <v/>
      </c>
      <c r="AJ23" s="97" t="str">
        <f>IF(AJ22="","",VLOOKUP(AJ22,'シフト記号表（勤務時間帯）'!$C$4:$K$35,9,FALSE))</f>
        <v/>
      </c>
      <c r="AK23" s="97" t="str">
        <f>IF(AK22="","",VLOOKUP(AK22,'シフト記号表（勤務時間帯）'!$C$4:$K$35,9,FALSE))</f>
        <v/>
      </c>
      <c r="AL23" s="97" t="str">
        <f>IF(AL22="","",VLOOKUP(AL22,'シフト記号表（勤務時間帯）'!$C$4:$K$35,9,FALSE))</f>
        <v/>
      </c>
      <c r="AM23" s="97" t="str">
        <f>IF(AM22="","",VLOOKUP(AM22,'シフト記号表（勤務時間帯）'!$C$4:$K$35,9,FALSE))</f>
        <v/>
      </c>
      <c r="AN23" s="98" t="str">
        <f>IF(AN22="","",VLOOKUP(AN22,'シフト記号表（勤務時間帯）'!$C$4:$K$35,9,FALSE))</f>
        <v/>
      </c>
      <c r="AO23" s="96" t="str">
        <f>IF(AO22="","",VLOOKUP(AO22,'シフト記号表（勤務時間帯）'!$C$4:$K$35,9,FALSE))</f>
        <v/>
      </c>
      <c r="AP23" s="97" t="str">
        <f>IF(AP22="","",VLOOKUP(AP22,'シフト記号表（勤務時間帯）'!$C$4:$K$35,9,FALSE))</f>
        <v/>
      </c>
      <c r="AQ23" s="97" t="str">
        <f>IF(AQ22="","",VLOOKUP(AQ22,'シフト記号表（勤務時間帯）'!$C$4:$K$35,9,FALSE))</f>
        <v/>
      </c>
      <c r="AR23" s="97" t="str">
        <f>IF(AR22="","",VLOOKUP(AR22,'シフト記号表（勤務時間帯）'!$C$4:$K$35,9,FALSE))</f>
        <v/>
      </c>
      <c r="AS23" s="97" t="str">
        <f>IF(AS22="","",VLOOKUP(AS22,'シフト記号表（勤務時間帯）'!$C$4:$K$35,9,FALSE))</f>
        <v/>
      </c>
      <c r="AT23" s="97" t="str">
        <f>IF(AT22="","",VLOOKUP(AT22,'シフト記号表（勤務時間帯）'!$C$4:$K$35,9,FALSE))</f>
        <v/>
      </c>
      <c r="AU23" s="98" t="str">
        <f>IF(AU22="","",VLOOKUP(AU22,'シフト記号表（勤務時間帯）'!$C$4:$K$35,9,FALSE))</f>
        <v/>
      </c>
      <c r="AV23" s="96" t="str">
        <f>IF(AV22="","",VLOOKUP(AV22,'シフト記号表（勤務時間帯）'!$C$4:$K$35,9,FALSE))</f>
        <v/>
      </c>
      <c r="AW23" s="97" t="str">
        <f>IF(AW22="","",VLOOKUP(AW22,'シフト記号表（勤務時間帯）'!$C$4:$K$35,9,FALSE))</f>
        <v/>
      </c>
      <c r="AX23" s="98" t="str">
        <f>IF(AX22="","",VLOOKUP(AX22,'シフト記号表（勤務時間帯）'!$C$4:$K$35,9,FALSE))</f>
        <v/>
      </c>
      <c r="AY23" s="165"/>
      <c r="AZ23" s="166"/>
      <c r="BA23" s="167"/>
      <c r="BB23" s="168"/>
      <c r="BC23" s="203"/>
      <c r="BD23" s="204"/>
      <c r="BE23" s="204"/>
      <c r="BF23" s="204"/>
      <c r="BG23" s="204"/>
      <c r="BH23" s="205"/>
    </row>
    <row r="24" spans="2:60" ht="20.25" customHeight="1" x14ac:dyDescent="0.4">
      <c r="B24" s="143">
        <f t="shared" ref="B24" si="25">B22+1</f>
        <v>5</v>
      </c>
      <c r="C24" s="145"/>
      <c r="D24" s="146"/>
      <c r="E24" s="147"/>
      <c r="F24" s="149"/>
      <c r="G24" s="147"/>
      <c r="H24" s="152"/>
      <c r="I24" s="153"/>
      <c r="J24" s="153"/>
      <c r="K24" s="153"/>
      <c r="L24" s="154"/>
      <c r="M24" s="156"/>
      <c r="N24" s="157"/>
      <c r="O24" s="157"/>
      <c r="P24" s="158"/>
      <c r="Q24" s="162" t="s">
        <v>56</v>
      </c>
      <c r="R24" s="163"/>
      <c r="S24" s="164"/>
      <c r="T24" s="123"/>
      <c r="U24" s="124"/>
      <c r="V24" s="124"/>
      <c r="W24" s="124"/>
      <c r="X24" s="124"/>
      <c r="Y24" s="124"/>
      <c r="Z24" s="125"/>
      <c r="AA24" s="123"/>
      <c r="AB24" s="124"/>
      <c r="AC24" s="124"/>
      <c r="AD24" s="124"/>
      <c r="AE24" s="124"/>
      <c r="AF24" s="124"/>
      <c r="AG24" s="125"/>
      <c r="AH24" s="123"/>
      <c r="AI24" s="124"/>
      <c r="AJ24" s="124"/>
      <c r="AK24" s="124"/>
      <c r="AL24" s="124"/>
      <c r="AM24" s="124"/>
      <c r="AN24" s="125"/>
      <c r="AO24" s="123"/>
      <c r="AP24" s="124"/>
      <c r="AQ24" s="124"/>
      <c r="AR24" s="124"/>
      <c r="AS24" s="124"/>
      <c r="AT24" s="124"/>
      <c r="AU24" s="125"/>
      <c r="AV24" s="123"/>
      <c r="AW24" s="124"/>
      <c r="AX24" s="125"/>
      <c r="AY24" s="165">
        <f t="shared" ref="AY24" si="26">IF($BD$3="計画",SUM(T25:AU25),IF($BD$3="実績",SUM(T25:AX25),""))</f>
        <v>0</v>
      </c>
      <c r="AZ24" s="166"/>
      <c r="BA24" s="167">
        <f>IF($BD$3="計画",AY24/4,IF($BD$3="実績",AY24/($BB$7/7),""))</f>
        <v>0</v>
      </c>
      <c r="BB24" s="168"/>
      <c r="BC24" s="169"/>
      <c r="BD24" s="170"/>
      <c r="BE24" s="170"/>
      <c r="BF24" s="170"/>
      <c r="BG24" s="170"/>
      <c r="BH24" s="171"/>
    </row>
    <row r="25" spans="2:60" ht="20.25" customHeight="1" x14ac:dyDescent="0.4">
      <c r="B25" s="143"/>
      <c r="C25" s="148"/>
      <c r="D25" s="146"/>
      <c r="E25" s="147"/>
      <c r="F25" s="225"/>
      <c r="G25" s="147"/>
      <c r="H25" s="155"/>
      <c r="I25" s="153"/>
      <c r="J25" s="153"/>
      <c r="K25" s="153"/>
      <c r="L25" s="154"/>
      <c r="M25" s="156"/>
      <c r="N25" s="157"/>
      <c r="O25" s="157"/>
      <c r="P25" s="158"/>
      <c r="Q25" s="206" t="s">
        <v>57</v>
      </c>
      <c r="R25" s="207"/>
      <c r="S25" s="208"/>
      <c r="T25" s="96" t="str">
        <f>IF(T24="","",VLOOKUP(T24,'シフト記号表（勤務時間帯）'!$C$4:$K$35,9,FALSE))</f>
        <v/>
      </c>
      <c r="U25" s="97" t="str">
        <f>IF(U24="","",VLOOKUP(U24,'シフト記号表（勤務時間帯）'!$C$4:$K$35,9,FALSE))</f>
        <v/>
      </c>
      <c r="V25" s="97" t="str">
        <f>IF(V24="","",VLOOKUP(V24,'シフト記号表（勤務時間帯）'!$C$4:$K$35,9,FALSE))</f>
        <v/>
      </c>
      <c r="W25" s="97" t="str">
        <f>IF(W24="","",VLOOKUP(W24,'シフト記号表（勤務時間帯）'!$C$4:$K$35,9,FALSE))</f>
        <v/>
      </c>
      <c r="X25" s="97" t="str">
        <f>IF(X24="","",VLOOKUP(X24,'シフト記号表（勤務時間帯）'!$C$4:$K$35,9,FALSE))</f>
        <v/>
      </c>
      <c r="Y25" s="97" t="str">
        <f>IF(Y24="","",VLOOKUP(Y24,'シフト記号表（勤務時間帯）'!$C$4:$K$35,9,FALSE))</f>
        <v/>
      </c>
      <c r="Z25" s="98" t="str">
        <f>IF(Z24="","",VLOOKUP(Z24,'シフト記号表（勤務時間帯）'!$C$4:$K$35,9,FALSE))</f>
        <v/>
      </c>
      <c r="AA25" s="96" t="str">
        <f>IF(AA24="","",VLOOKUP(AA24,'シフト記号表（勤務時間帯）'!$C$4:$K$35,9,FALSE))</f>
        <v/>
      </c>
      <c r="AB25" s="97" t="str">
        <f>IF(AB24="","",VLOOKUP(AB24,'シフト記号表（勤務時間帯）'!$C$4:$K$35,9,FALSE))</f>
        <v/>
      </c>
      <c r="AC25" s="97" t="str">
        <f>IF(AC24="","",VLOOKUP(AC24,'シフト記号表（勤務時間帯）'!$C$4:$K$35,9,FALSE))</f>
        <v/>
      </c>
      <c r="AD25" s="97" t="str">
        <f>IF(AD24="","",VLOOKUP(AD24,'シフト記号表（勤務時間帯）'!$C$4:$K$35,9,FALSE))</f>
        <v/>
      </c>
      <c r="AE25" s="97" t="str">
        <f>IF(AE24="","",VLOOKUP(AE24,'シフト記号表（勤務時間帯）'!$C$4:$K$35,9,FALSE))</f>
        <v/>
      </c>
      <c r="AF25" s="97" t="str">
        <f>IF(AF24="","",VLOOKUP(AF24,'シフト記号表（勤務時間帯）'!$C$4:$K$35,9,FALSE))</f>
        <v/>
      </c>
      <c r="AG25" s="98" t="str">
        <f>IF(AG24="","",VLOOKUP(AG24,'シフト記号表（勤務時間帯）'!$C$4:$K$35,9,FALSE))</f>
        <v/>
      </c>
      <c r="AH25" s="96" t="str">
        <f>IF(AH24="","",VLOOKUP(AH24,'シフト記号表（勤務時間帯）'!$C$4:$K$35,9,FALSE))</f>
        <v/>
      </c>
      <c r="AI25" s="97" t="str">
        <f>IF(AI24="","",VLOOKUP(AI24,'シフト記号表（勤務時間帯）'!$C$4:$K$35,9,FALSE))</f>
        <v/>
      </c>
      <c r="AJ25" s="97" t="str">
        <f>IF(AJ24="","",VLOOKUP(AJ24,'シフト記号表（勤務時間帯）'!$C$4:$K$35,9,FALSE))</f>
        <v/>
      </c>
      <c r="AK25" s="97" t="str">
        <f>IF(AK24="","",VLOOKUP(AK24,'シフト記号表（勤務時間帯）'!$C$4:$K$35,9,FALSE))</f>
        <v/>
      </c>
      <c r="AL25" s="97" t="str">
        <f>IF(AL24="","",VLOOKUP(AL24,'シフト記号表（勤務時間帯）'!$C$4:$K$35,9,FALSE))</f>
        <v/>
      </c>
      <c r="AM25" s="97" t="str">
        <f>IF(AM24="","",VLOOKUP(AM24,'シフト記号表（勤務時間帯）'!$C$4:$K$35,9,FALSE))</f>
        <v/>
      </c>
      <c r="AN25" s="98" t="str">
        <f>IF(AN24="","",VLOOKUP(AN24,'シフト記号表（勤務時間帯）'!$C$4:$K$35,9,FALSE))</f>
        <v/>
      </c>
      <c r="AO25" s="96" t="str">
        <f>IF(AO24="","",VLOOKUP(AO24,'シフト記号表（勤務時間帯）'!$C$4:$K$35,9,FALSE))</f>
        <v/>
      </c>
      <c r="AP25" s="97" t="str">
        <f>IF(AP24="","",VLOOKUP(AP24,'シフト記号表（勤務時間帯）'!$C$4:$K$35,9,FALSE))</f>
        <v/>
      </c>
      <c r="AQ25" s="97" t="str">
        <f>IF(AQ24="","",VLOOKUP(AQ24,'シフト記号表（勤務時間帯）'!$C$4:$K$35,9,FALSE))</f>
        <v/>
      </c>
      <c r="AR25" s="97" t="str">
        <f>IF(AR24="","",VLOOKUP(AR24,'シフト記号表（勤務時間帯）'!$C$4:$K$35,9,FALSE))</f>
        <v/>
      </c>
      <c r="AS25" s="97" t="str">
        <f>IF(AS24="","",VLOOKUP(AS24,'シフト記号表（勤務時間帯）'!$C$4:$K$35,9,FALSE))</f>
        <v/>
      </c>
      <c r="AT25" s="97" t="str">
        <f>IF(AT24="","",VLOOKUP(AT24,'シフト記号表（勤務時間帯）'!$C$4:$K$35,9,FALSE))</f>
        <v/>
      </c>
      <c r="AU25" s="98" t="str">
        <f>IF(AU24="","",VLOOKUP(AU24,'シフト記号表（勤務時間帯）'!$C$4:$K$35,9,FALSE))</f>
        <v/>
      </c>
      <c r="AV25" s="96" t="str">
        <f>IF(AV24="","",VLOOKUP(AV24,'シフト記号表（勤務時間帯）'!$C$4:$K$35,9,FALSE))</f>
        <v/>
      </c>
      <c r="AW25" s="97" t="str">
        <f>IF(AW24="","",VLOOKUP(AW24,'シフト記号表（勤務時間帯）'!$C$4:$K$35,9,FALSE))</f>
        <v/>
      </c>
      <c r="AX25" s="98" t="str">
        <f>IF(AX24="","",VLOOKUP(AX24,'シフト記号表（勤務時間帯）'!$C$4:$K$35,9,FALSE))</f>
        <v/>
      </c>
      <c r="AY25" s="165"/>
      <c r="AZ25" s="166"/>
      <c r="BA25" s="167"/>
      <c r="BB25" s="168"/>
      <c r="BC25" s="203"/>
      <c r="BD25" s="204"/>
      <c r="BE25" s="204"/>
      <c r="BF25" s="204"/>
      <c r="BG25" s="204"/>
      <c r="BH25" s="205"/>
    </row>
    <row r="26" spans="2:60" ht="20.25" customHeight="1" x14ac:dyDescent="0.4">
      <c r="B26" s="143">
        <f t="shared" ref="B26" si="27">B24+1</f>
        <v>6</v>
      </c>
      <c r="C26" s="145"/>
      <c r="D26" s="146"/>
      <c r="E26" s="147"/>
      <c r="F26" s="149"/>
      <c r="G26" s="147"/>
      <c r="H26" s="152"/>
      <c r="I26" s="153"/>
      <c r="J26" s="153"/>
      <c r="K26" s="153"/>
      <c r="L26" s="154"/>
      <c r="M26" s="156"/>
      <c r="N26" s="157"/>
      <c r="O26" s="157"/>
      <c r="P26" s="158"/>
      <c r="Q26" s="162" t="s">
        <v>56</v>
      </c>
      <c r="R26" s="163"/>
      <c r="S26" s="164"/>
      <c r="T26" s="123"/>
      <c r="U26" s="124"/>
      <c r="V26" s="124"/>
      <c r="W26" s="124"/>
      <c r="X26" s="124"/>
      <c r="Y26" s="124"/>
      <c r="Z26" s="125"/>
      <c r="AA26" s="123"/>
      <c r="AB26" s="124"/>
      <c r="AC26" s="124"/>
      <c r="AD26" s="124"/>
      <c r="AE26" s="124"/>
      <c r="AF26" s="124"/>
      <c r="AG26" s="125"/>
      <c r="AH26" s="123"/>
      <c r="AI26" s="124"/>
      <c r="AJ26" s="124"/>
      <c r="AK26" s="124"/>
      <c r="AL26" s="124"/>
      <c r="AM26" s="124"/>
      <c r="AN26" s="125"/>
      <c r="AO26" s="123"/>
      <c r="AP26" s="124"/>
      <c r="AQ26" s="124"/>
      <c r="AR26" s="124"/>
      <c r="AS26" s="124"/>
      <c r="AT26" s="124"/>
      <c r="AU26" s="125"/>
      <c r="AV26" s="123"/>
      <c r="AW26" s="124"/>
      <c r="AX26" s="125"/>
      <c r="AY26" s="165">
        <f>IF($BD$3="計画",SUM(T27:AU27),IF($BD$3="実績",SUM(T27:AX27),""))</f>
        <v>0</v>
      </c>
      <c r="AZ26" s="166"/>
      <c r="BA26" s="167">
        <f>IF($BD$3="計画",AY26/4,IF($BD$3="実績",AY26/($BB$7/7),""))</f>
        <v>0</v>
      </c>
      <c r="BB26" s="168"/>
      <c r="BC26" s="169"/>
      <c r="BD26" s="170"/>
      <c r="BE26" s="170"/>
      <c r="BF26" s="170"/>
      <c r="BG26" s="170"/>
      <c r="BH26" s="171"/>
    </row>
    <row r="27" spans="2:60" ht="20.25" customHeight="1" x14ac:dyDescent="0.4">
      <c r="B27" s="143"/>
      <c r="C27" s="148"/>
      <c r="D27" s="146"/>
      <c r="E27" s="147"/>
      <c r="F27" s="225"/>
      <c r="G27" s="147"/>
      <c r="H27" s="155"/>
      <c r="I27" s="153"/>
      <c r="J27" s="153"/>
      <c r="K27" s="153"/>
      <c r="L27" s="154"/>
      <c r="M27" s="156"/>
      <c r="N27" s="157"/>
      <c r="O27" s="157"/>
      <c r="P27" s="158"/>
      <c r="Q27" s="206" t="s">
        <v>57</v>
      </c>
      <c r="R27" s="207"/>
      <c r="S27" s="208"/>
      <c r="T27" s="96" t="str">
        <f>IF(T26="","",VLOOKUP(T26,'シフト記号表（勤務時間帯）'!$C$4:$K$35,9,FALSE))</f>
        <v/>
      </c>
      <c r="U27" s="97" t="str">
        <f>IF(U26="","",VLOOKUP(U26,'シフト記号表（勤務時間帯）'!$C$4:$K$35,9,FALSE))</f>
        <v/>
      </c>
      <c r="V27" s="97" t="str">
        <f>IF(V26="","",VLOOKUP(V26,'シフト記号表（勤務時間帯）'!$C$4:$K$35,9,FALSE))</f>
        <v/>
      </c>
      <c r="W27" s="97" t="str">
        <f>IF(W26="","",VLOOKUP(W26,'シフト記号表（勤務時間帯）'!$C$4:$K$35,9,FALSE))</f>
        <v/>
      </c>
      <c r="X27" s="97" t="str">
        <f>IF(X26="","",VLOOKUP(X26,'シフト記号表（勤務時間帯）'!$C$4:$K$35,9,FALSE))</f>
        <v/>
      </c>
      <c r="Y27" s="97" t="str">
        <f>IF(Y26="","",VLOOKUP(Y26,'シフト記号表（勤務時間帯）'!$C$4:$K$35,9,FALSE))</f>
        <v/>
      </c>
      <c r="Z27" s="98" t="str">
        <f>IF(Z26="","",VLOOKUP(Z26,'シフト記号表（勤務時間帯）'!$C$4:$K$35,9,FALSE))</f>
        <v/>
      </c>
      <c r="AA27" s="96" t="str">
        <f>IF(AA26="","",VLOOKUP(AA26,'シフト記号表（勤務時間帯）'!$C$4:$K$35,9,FALSE))</f>
        <v/>
      </c>
      <c r="AB27" s="97" t="str">
        <f>IF(AB26="","",VLOOKUP(AB26,'シフト記号表（勤務時間帯）'!$C$4:$K$35,9,FALSE))</f>
        <v/>
      </c>
      <c r="AC27" s="97" t="str">
        <f>IF(AC26="","",VLOOKUP(AC26,'シフト記号表（勤務時間帯）'!$C$4:$K$35,9,FALSE))</f>
        <v/>
      </c>
      <c r="AD27" s="97" t="str">
        <f>IF(AD26="","",VLOOKUP(AD26,'シフト記号表（勤務時間帯）'!$C$4:$K$35,9,FALSE))</f>
        <v/>
      </c>
      <c r="AE27" s="97" t="str">
        <f>IF(AE26="","",VLOOKUP(AE26,'シフト記号表（勤務時間帯）'!$C$4:$K$35,9,FALSE))</f>
        <v/>
      </c>
      <c r="AF27" s="97" t="str">
        <f>IF(AF26="","",VLOOKUP(AF26,'シフト記号表（勤務時間帯）'!$C$4:$K$35,9,FALSE))</f>
        <v/>
      </c>
      <c r="AG27" s="98" t="str">
        <f>IF(AG26="","",VLOOKUP(AG26,'シフト記号表（勤務時間帯）'!$C$4:$K$35,9,FALSE))</f>
        <v/>
      </c>
      <c r="AH27" s="96" t="str">
        <f>IF(AH26="","",VLOOKUP(AH26,'シフト記号表（勤務時間帯）'!$C$4:$K$35,9,FALSE))</f>
        <v/>
      </c>
      <c r="AI27" s="97" t="str">
        <f>IF(AI26="","",VLOOKUP(AI26,'シフト記号表（勤務時間帯）'!$C$4:$K$35,9,FALSE))</f>
        <v/>
      </c>
      <c r="AJ27" s="97" t="str">
        <f>IF(AJ26="","",VLOOKUP(AJ26,'シフト記号表（勤務時間帯）'!$C$4:$K$35,9,FALSE))</f>
        <v/>
      </c>
      <c r="AK27" s="97" t="str">
        <f>IF(AK26="","",VLOOKUP(AK26,'シフト記号表（勤務時間帯）'!$C$4:$K$35,9,FALSE))</f>
        <v/>
      </c>
      <c r="AL27" s="97" t="str">
        <f>IF(AL26="","",VLOOKUP(AL26,'シフト記号表（勤務時間帯）'!$C$4:$K$35,9,FALSE))</f>
        <v/>
      </c>
      <c r="AM27" s="97" t="str">
        <f>IF(AM26="","",VLOOKUP(AM26,'シフト記号表（勤務時間帯）'!$C$4:$K$35,9,FALSE))</f>
        <v/>
      </c>
      <c r="AN27" s="98" t="str">
        <f>IF(AN26="","",VLOOKUP(AN26,'シフト記号表（勤務時間帯）'!$C$4:$K$35,9,FALSE))</f>
        <v/>
      </c>
      <c r="AO27" s="96" t="str">
        <f>IF(AO26="","",VLOOKUP(AO26,'シフト記号表（勤務時間帯）'!$C$4:$K$35,9,FALSE))</f>
        <v/>
      </c>
      <c r="AP27" s="97" t="str">
        <f>IF(AP26="","",VLOOKUP(AP26,'シフト記号表（勤務時間帯）'!$C$4:$K$35,9,FALSE))</f>
        <v/>
      </c>
      <c r="AQ27" s="97" t="str">
        <f>IF(AQ26="","",VLOOKUP(AQ26,'シフト記号表（勤務時間帯）'!$C$4:$K$35,9,FALSE))</f>
        <v/>
      </c>
      <c r="AR27" s="97" t="str">
        <f>IF(AR26="","",VLOOKUP(AR26,'シフト記号表（勤務時間帯）'!$C$4:$K$35,9,FALSE))</f>
        <v/>
      </c>
      <c r="AS27" s="97" t="str">
        <f>IF(AS26="","",VLOOKUP(AS26,'シフト記号表（勤務時間帯）'!$C$4:$K$35,9,FALSE))</f>
        <v/>
      </c>
      <c r="AT27" s="97" t="str">
        <f>IF(AT26="","",VLOOKUP(AT26,'シフト記号表（勤務時間帯）'!$C$4:$K$35,9,FALSE))</f>
        <v/>
      </c>
      <c r="AU27" s="98" t="str">
        <f>IF(AU26="","",VLOOKUP(AU26,'シフト記号表（勤務時間帯）'!$C$4:$K$35,9,FALSE))</f>
        <v/>
      </c>
      <c r="AV27" s="96" t="str">
        <f>IF(AV26="","",VLOOKUP(AV26,'シフト記号表（勤務時間帯）'!$C$4:$K$35,9,FALSE))</f>
        <v/>
      </c>
      <c r="AW27" s="97" t="str">
        <f>IF(AW26="","",VLOOKUP(AW26,'シフト記号表（勤務時間帯）'!$C$4:$K$35,9,FALSE))</f>
        <v/>
      </c>
      <c r="AX27" s="98" t="str">
        <f>IF(AX26="","",VLOOKUP(AX26,'シフト記号表（勤務時間帯）'!$C$4:$K$35,9,FALSE))</f>
        <v/>
      </c>
      <c r="AY27" s="165"/>
      <c r="AZ27" s="166"/>
      <c r="BA27" s="167"/>
      <c r="BB27" s="168"/>
      <c r="BC27" s="203"/>
      <c r="BD27" s="204"/>
      <c r="BE27" s="204"/>
      <c r="BF27" s="204"/>
      <c r="BG27" s="204"/>
      <c r="BH27" s="205"/>
    </row>
    <row r="28" spans="2:60" ht="20.25" customHeight="1" x14ac:dyDescent="0.4">
      <c r="B28" s="143">
        <f t="shared" ref="B28" si="28">B26+1</f>
        <v>7</v>
      </c>
      <c r="C28" s="145"/>
      <c r="D28" s="146"/>
      <c r="E28" s="147"/>
      <c r="F28" s="149"/>
      <c r="G28" s="147"/>
      <c r="H28" s="152"/>
      <c r="I28" s="153"/>
      <c r="J28" s="153"/>
      <c r="K28" s="153"/>
      <c r="L28" s="154"/>
      <c r="M28" s="156"/>
      <c r="N28" s="157"/>
      <c r="O28" s="157"/>
      <c r="P28" s="158"/>
      <c r="Q28" s="162" t="s">
        <v>56</v>
      </c>
      <c r="R28" s="163"/>
      <c r="S28" s="164"/>
      <c r="T28" s="123"/>
      <c r="U28" s="124"/>
      <c r="V28" s="124"/>
      <c r="W28" s="124"/>
      <c r="X28" s="124"/>
      <c r="Y28" s="124"/>
      <c r="Z28" s="125"/>
      <c r="AA28" s="123"/>
      <c r="AB28" s="124"/>
      <c r="AC28" s="124"/>
      <c r="AD28" s="124"/>
      <c r="AE28" s="124"/>
      <c r="AF28" s="124"/>
      <c r="AG28" s="125"/>
      <c r="AH28" s="123"/>
      <c r="AI28" s="124"/>
      <c r="AJ28" s="124"/>
      <c r="AK28" s="124"/>
      <c r="AL28" s="124"/>
      <c r="AM28" s="124"/>
      <c r="AN28" s="125"/>
      <c r="AO28" s="123"/>
      <c r="AP28" s="124"/>
      <c r="AQ28" s="124"/>
      <c r="AR28" s="124"/>
      <c r="AS28" s="124"/>
      <c r="AT28" s="124"/>
      <c r="AU28" s="125"/>
      <c r="AV28" s="123"/>
      <c r="AW28" s="124"/>
      <c r="AX28" s="125"/>
      <c r="AY28" s="165">
        <f>IF($BD$3="計画",SUM(T29:AU29),IF($BD$3="実績",SUM(T29:AX29),""))</f>
        <v>0</v>
      </c>
      <c r="AZ28" s="166"/>
      <c r="BA28" s="167">
        <f>IF($BD$3="計画",AY28/4,IF($BD$3="実績",AY28/($BB$7/7),""))</f>
        <v>0</v>
      </c>
      <c r="BB28" s="168"/>
      <c r="BC28" s="169"/>
      <c r="BD28" s="170"/>
      <c r="BE28" s="170"/>
      <c r="BF28" s="170"/>
      <c r="BG28" s="170"/>
      <c r="BH28" s="171"/>
    </row>
    <row r="29" spans="2:60" ht="20.25" customHeight="1" x14ac:dyDescent="0.4">
      <c r="B29" s="143"/>
      <c r="C29" s="148"/>
      <c r="D29" s="146"/>
      <c r="E29" s="147"/>
      <c r="F29" s="225"/>
      <c r="G29" s="147"/>
      <c r="H29" s="155"/>
      <c r="I29" s="153"/>
      <c r="J29" s="153"/>
      <c r="K29" s="153"/>
      <c r="L29" s="154"/>
      <c r="M29" s="156"/>
      <c r="N29" s="157"/>
      <c r="O29" s="157"/>
      <c r="P29" s="158"/>
      <c r="Q29" s="206" t="s">
        <v>57</v>
      </c>
      <c r="R29" s="207"/>
      <c r="S29" s="208"/>
      <c r="T29" s="96" t="str">
        <f>IF(T28="","",VLOOKUP(T28,'シフト記号表（勤務時間帯）'!$C$4:$K$35,9,FALSE))</f>
        <v/>
      </c>
      <c r="U29" s="97" t="str">
        <f>IF(U28="","",VLOOKUP(U28,'シフト記号表（勤務時間帯）'!$C$4:$K$35,9,FALSE))</f>
        <v/>
      </c>
      <c r="V29" s="97" t="str">
        <f>IF(V28="","",VLOOKUP(V28,'シフト記号表（勤務時間帯）'!$C$4:$K$35,9,FALSE))</f>
        <v/>
      </c>
      <c r="W29" s="97" t="str">
        <f>IF(W28="","",VLOOKUP(W28,'シフト記号表（勤務時間帯）'!$C$4:$K$35,9,FALSE))</f>
        <v/>
      </c>
      <c r="X29" s="97" t="str">
        <f>IF(X28="","",VLOOKUP(X28,'シフト記号表（勤務時間帯）'!$C$4:$K$35,9,FALSE))</f>
        <v/>
      </c>
      <c r="Y29" s="97" t="str">
        <f>IF(Y28="","",VLOOKUP(Y28,'シフト記号表（勤務時間帯）'!$C$4:$K$35,9,FALSE))</f>
        <v/>
      </c>
      <c r="Z29" s="98" t="str">
        <f>IF(Z28="","",VLOOKUP(Z28,'シフト記号表（勤務時間帯）'!$C$4:$K$35,9,FALSE))</f>
        <v/>
      </c>
      <c r="AA29" s="96" t="str">
        <f>IF(AA28="","",VLOOKUP(AA28,'シフト記号表（勤務時間帯）'!$C$4:$K$35,9,FALSE))</f>
        <v/>
      </c>
      <c r="AB29" s="97" t="str">
        <f>IF(AB28="","",VLOOKUP(AB28,'シフト記号表（勤務時間帯）'!$C$4:$K$35,9,FALSE))</f>
        <v/>
      </c>
      <c r="AC29" s="97" t="str">
        <f>IF(AC28="","",VLOOKUP(AC28,'シフト記号表（勤務時間帯）'!$C$4:$K$35,9,FALSE))</f>
        <v/>
      </c>
      <c r="AD29" s="97" t="str">
        <f>IF(AD28="","",VLOOKUP(AD28,'シフト記号表（勤務時間帯）'!$C$4:$K$35,9,FALSE))</f>
        <v/>
      </c>
      <c r="AE29" s="97" t="str">
        <f>IF(AE28="","",VLOOKUP(AE28,'シフト記号表（勤務時間帯）'!$C$4:$K$35,9,FALSE))</f>
        <v/>
      </c>
      <c r="AF29" s="97" t="str">
        <f>IF(AF28="","",VLOOKUP(AF28,'シフト記号表（勤務時間帯）'!$C$4:$K$35,9,FALSE))</f>
        <v/>
      </c>
      <c r="AG29" s="98" t="str">
        <f>IF(AG28="","",VLOOKUP(AG28,'シフト記号表（勤務時間帯）'!$C$4:$K$35,9,FALSE))</f>
        <v/>
      </c>
      <c r="AH29" s="96" t="str">
        <f>IF(AH28="","",VLOOKUP(AH28,'シフト記号表（勤務時間帯）'!$C$4:$K$35,9,FALSE))</f>
        <v/>
      </c>
      <c r="AI29" s="97" t="str">
        <f>IF(AI28="","",VLOOKUP(AI28,'シフト記号表（勤務時間帯）'!$C$4:$K$35,9,FALSE))</f>
        <v/>
      </c>
      <c r="AJ29" s="97" t="str">
        <f>IF(AJ28="","",VLOOKUP(AJ28,'シフト記号表（勤務時間帯）'!$C$4:$K$35,9,FALSE))</f>
        <v/>
      </c>
      <c r="AK29" s="97" t="str">
        <f>IF(AK28="","",VLOOKUP(AK28,'シフト記号表（勤務時間帯）'!$C$4:$K$35,9,FALSE))</f>
        <v/>
      </c>
      <c r="AL29" s="97" t="str">
        <f>IF(AL28="","",VLOOKUP(AL28,'シフト記号表（勤務時間帯）'!$C$4:$K$35,9,FALSE))</f>
        <v/>
      </c>
      <c r="AM29" s="97" t="str">
        <f>IF(AM28="","",VLOOKUP(AM28,'シフト記号表（勤務時間帯）'!$C$4:$K$35,9,FALSE))</f>
        <v/>
      </c>
      <c r="AN29" s="98" t="str">
        <f>IF(AN28="","",VLOOKUP(AN28,'シフト記号表（勤務時間帯）'!$C$4:$K$35,9,FALSE))</f>
        <v/>
      </c>
      <c r="AO29" s="96" t="str">
        <f>IF(AO28="","",VLOOKUP(AO28,'シフト記号表（勤務時間帯）'!$C$4:$K$35,9,FALSE))</f>
        <v/>
      </c>
      <c r="AP29" s="97" t="str">
        <f>IF(AP28="","",VLOOKUP(AP28,'シフト記号表（勤務時間帯）'!$C$4:$K$35,9,FALSE))</f>
        <v/>
      </c>
      <c r="AQ29" s="97" t="str">
        <f>IF(AQ28="","",VLOOKUP(AQ28,'シフト記号表（勤務時間帯）'!$C$4:$K$35,9,FALSE))</f>
        <v/>
      </c>
      <c r="AR29" s="97" t="str">
        <f>IF(AR28="","",VLOOKUP(AR28,'シフト記号表（勤務時間帯）'!$C$4:$K$35,9,FALSE))</f>
        <v/>
      </c>
      <c r="AS29" s="97" t="str">
        <f>IF(AS28="","",VLOOKUP(AS28,'シフト記号表（勤務時間帯）'!$C$4:$K$35,9,FALSE))</f>
        <v/>
      </c>
      <c r="AT29" s="97" t="str">
        <f>IF(AT28="","",VLOOKUP(AT28,'シフト記号表（勤務時間帯）'!$C$4:$K$35,9,FALSE))</f>
        <v/>
      </c>
      <c r="AU29" s="98" t="str">
        <f>IF(AU28="","",VLOOKUP(AU28,'シフト記号表（勤務時間帯）'!$C$4:$K$35,9,FALSE))</f>
        <v/>
      </c>
      <c r="AV29" s="96" t="str">
        <f>IF(AV28="","",VLOOKUP(AV28,'シフト記号表（勤務時間帯）'!$C$4:$K$35,9,FALSE))</f>
        <v/>
      </c>
      <c r="AW29" s="97" t="str">
        <f>IF(AW28="","",VLOOKUP(AW28,'シフト記号表（勤務時間帯）'!$C$4:$K$35,9,FALSE))</f>
        <v/>
      </c>
      <c r="AX29" s="98" t="str">
        <f>IF(AX28="","",VLOOKUP(AX28,'シフト記号表（勤務時間帯）'!$C$4:$K$35,9,FALSE))</f>
        <v/>
      </c>
      <c r="AY29" s="165"/>
      <c r="AZ29" s="166"/>
      <c r="BA29" s="167"/>
      <c r="BB29" s="168"/>
      <c r="BC29" s="203"/>
      <c r="BD29" s="204"/>
      <c r="BE29" s="204"/>
      <c r="BF29" s="204"/>
      <c r="BG29" s="204"/>
      <c r="BH29" s="205"/>
    </row>
    <row r="30" spans="2:60" ht="20.25" customHeight="1" x14ac:dyDescent="0.4">
      <c r="B30" s="143">
        <f t="shared" ref="B30" si="29">B28+1</f>
        <v>8</v>
      </c>
      <c r="C30" s="145"/>
      <c r="D30" s="146"/>
      <c r="E30" s="147"/>
      <c r="F30" s="149"/>
      <c r="G30" s="147"/>
      <c r="H30" s="152"/>
      <c r="I30" s="153"/>
      <c r="J30" s="153"/>
      <c r="K30" s="153"/>
      <c r="L30" s="154"/>
      <c r="M30" s="156"/>
      <c r="N30" s="157"/>
      <c r="O30" s="157"/>
      <c r="P30" s="158"/>
      <c r="Q30" s="162" t="s">
        <v>56</v>
      </c>
      <c r="R30" s="163"/>
      <c r="S30" s="164"/>
      <c r="T30" s="123"/>
      <c r="U30" s="124"/>
      <c r="V30" s="124"/>
      <c r="W30" s="124"/>
      <c r="X30" s="124"/>
      <c r="Y30" s="124"/>
      <c r="Z30" s="125"/>
      <c r="AA30" s="123"/>
      <c r="AB30" s="124"/>
      <c r="AC30" s="124"/>
      <c r="AD30" s="124"/>
      <c r="AE30" s="124"/>
      <c r="AF30" s="124"/>
      <c r="AG30" s="125"/>
      <c r="AH30" s="123"/>
      <c r="AI30" s="124"/>
      <c r="AJ30" s="124"/>
      <c r="AK30" s="124"/>
      <c r="AL30" s="124"/>
      <c r="AM30" s="124"/>
      <c r="AN30" s="125"/>
      <c r="AO30" s="123"/>
      <c r="AP30" s="124"/>
      <c r="AQ30" s="124"/>
      <c r="AR30" s="124"/>
      <c r="AS30" s="124"/>
      <c r="AT30" s="124"/>
      <c r="AU30" s="125"/>
      <c r="AV30" s="123"/>
      <c r="AW30" s="124"/>
      <c r="AX30" s="125"/>
      <c r="AY30" s="165">
        <f t="shared" ref="AY30" si="30">IF($BD$3="計画",SUM(T31:AU31),IF($BD$3="実績",SUM(T31:AX31),""))</f>
        <v>0</v>
      </c>
      <c r="AZ30" s="166"/>
      <c r="BA30" s="167">
        <f>IF($BD$3="計画",AY30/4,IF($BD$3="実績",AY30/($BB$7/7),""))</f>
        <v>0</v>
      </c>
      <c r="BB30" s="168"/>
      <c r="BC30" s="169"/>
      <c r="BD30" s="170"/>
      <c r="BE30" s="170"/>
      <c r="BF30" s="170"/>
      <c r="BG30" s="170"/>
      <c r="BH30" s="171"/>
    </row>
    <row r="31" spans="2:60" ht="20.25" customHeight="1" x14ac:dyDescent="0.4">
      <c r="B31" s="143"/>
      <c r="C31" s="148"/>
      <c r="D31" s="146"/>
      <c r="E31" s="147"/>
      <c r="F31" s="225"/>
      <c r="G31" s="147"/>
      <c r="H31" s="155"/>
      <c r="I31" s="153"/>
      <c r="J31" s="153"/>
      <c r="K31" s="153"/>
      <c r="L31" s="154"/>
      <c r="M31" s="156"/>
      <c r="N31" s="157"/>
      <c r="O31" s="157"/>
      <c r="P31" s="158"/>
      <c r="Q31" s="206" t="s">
        <v>57</v>
      </c>
      <c r="R31" s="207"/>
      <c r="S31" s="208"/>
      <c r="T31" s="96" t="str">
        <f>IF(T30="","",VLOOKUP(T30,'シフト記号表（勤務時間帯）'!$C$4:$K$35,9,FALSE))</f>
        <v/>
      </c>
      <c r="U31" s="97" t="str">
        <f>IF(U30="","",VLOOKUP(U30,'シフト記号表（勤務時間帯）'!$C$4:$K$35,9,FALSE))</f>
        <v/>
      </c>
      <c r="V31" s="97" t="str">
        <f>IF(V30="","",VLOOKUP(V30,'シフト記号表（勤務時間帯）'!$C$4:$K$35,9,FALSE))</f>
        <v/>
      </c>
      <c r="W31" s="97" t="str">
        <f>IF(W30="","",VLOOKUP(W30,'シフト記号表（勤務時間帯）'!$C$4:$K$35,9,FALSE))</f>
        <v/>
      </c>
      <c r="X31" s="97" t="str">
        <f>IF(X30="","",VLOOKUP(X30,'シフト記号表（勤務時間帯）'!$C$4:$K$35,9,FALSE))</f>
        <v/>
      </c>
      <c r="Y31" s="97" t="str">
        <f>IF(Y30="","",VLOOKUP(Y30,'シフト記号表（勤務時間帯）'!$C$4:$K$35,9,FALSE))</f>
        <v/>
      </c>
      <c r="Z31" s="98" t="str">
        <f>IF(Z30="","",VLOOKUP(Z30,'シフト記号表（勤務時間帯）'!$C$4:$K$35,9,FALSE))</f>
        <v/>
      </c>
      <c r="AA31" s="96" t="str">
        <f>IF(AA30="","",VLOOKUP(AA30,'シフト記号表（勤務時間帯）'!$C$4:$K$35,9,FALSE))</f>
        <v/>
      </c>
      <c r="AB31" s="97" t="str">
        <f>IF(AB30="","",VLOOKUP(AB30,'シフト記号表（勤務時間帯）'!$C$4:$K$35,9,FALSE))</f>
        <v/>
      </c>
      <c r="AC31" s="97" t="str">
        <f>IF(AC30="","",VLOOKUP(AC30,'シフト記号表（勤務時間帯）'!$C$4:$K$35,9,FALSE))</f>
        <v/>
      </c>
      <c r="AD31" s="97" t="str">
        <f>IF(AD30="","",VLOOKUP(AD30,'シフト記号表（勤務時間帯）'!$C$4:$K$35,9,FALSE))</f>
        <v/>
      </c>
      <c r="AE31" s="97" t="str">
        <f>IF(AE30="","",VLOOKUP(AE30,'シフト記号表（勤務時間帯）'!$C$4:$K$35,9,FALSE))</f>
        <v/>
      </c>
      <c r="AF31" s="97" t="str">
        <f>IF(AF30="","",VLOOKUP(AF30,'シフト記号表（勤務時間帯）'!$C$4:$K$35,9,FALSE))</f>
        <v/>
      </c>
      <c r="AG31" s="98" t="str">
        <f>IF(AG30="","",VLOOKUP(AG30,'シフト記号表（勤務時間帯）'!$C$4:$K$35,9,FALSE))</f>
        <v/>
      </c>
      <c r="AH31" s="96" t="str">
        <f>IF(AH30="","",VLOOKUP(AH30,'シフト記号表（勤務時間帯）'!$C$4:$K$35,9,FALSE))</f>
        <v/>
      </c>
      <c r="AI31" s="97" t="str">
        <f>IF(AI30="","",VLOOKUP(AI30,'シフト記号表（勤務時間帯）'!$C$4:$K$35,9,FALSE))</f>
        <v/>
      </c>
      <c r="AJ31" s="97" t="str">
        <f>IF(AJ30="","",VLOOKUP(AJ30,'シフト記号表（勤務時間帯）'!$C$4:$K$35,9,FALSE))</f>
        <v/>
      </c>
      <c r="AK31" s="97" t="str">
        <f>IF(AK30="","",VLOOKUP(AK30,'シフト記号表（勤務時間帯）'!$C$4:$K$35,9,FALSE))</f>
        <v/>
      </c>
      <c r="AL31" s="97" t="str">
        <f>IF(AL30="","",VLOOKUP(AL30,'シフト記号表（勤務時間帯）'!$C$4:$K$35,9,FALSE))</f>
        <v/>
      </c>
      <c r="AM31" s="97" t="str">
        <f>IF(AM30="","",VLOOKUP(AM30,'シフト記号表（勤務時間帯）'!$C$4:$K$35,9,FALSE))</f>
        <v/>
      </c>
      <c r="AN31" s="98" t="str">
        <f>IF(AN30="","",VLOOKUP(AN30,'シフト記号表（勤務時間帯）'!$C$4:$K$35,9,FALSE))</f>
        <v/>
      </c>
      <c r="AO31" s="96" t="str">
        <f>IF(AO30="","",VLOOKUP(AO30,'シフト記号表（勤務時間帯）'!$C$4:$K$35,9,FALSE))</f>
        <v/>
      </c>
      <c r="AP31" s="97" t="str">
        <f>IF(AP30="","",VLOOKUP(AP30,'シフト記号表（勤務時間帯）'!$C$4:$K$35,9,FALSE))</f>
        <v/>
      </c>
      <c r="AQ31" s="97" t="str">
        <f>IF(AQ30="","",VLOOKUP(AQ30,'シフト記号表（勤務時間帯）'!$C$4:$K$35,9,FALSE))</f>
        <v/>
      </c>
      <c r="AR31" s="97" t="str">
        <f>IF(AR30="","",VLOOKUP(AR30,'シフト記号表（勤務時間帯）'!$C$4:$K$35,9,FALSE))</f>
        <v/>
      </c>
      <c r="AS31" s="97" t="str">
        <f>IF(AS30="","",VLOOKUP(AS30,'シフト記号表（勤務時間帯）'!$C$4:$K$35,9,FALSE))</f>
        <v/>
      </c>
      <c r="AT31" s="97" t="str">
        <f>IF(AT30="","",VLOOKUP(AT30,'シフト記号表（勤務時間帯）'!$C$4:$K$35,9,FALSE))</f>
        <v/>
      </c>
      <c r="AU31" s="98" t="str">
        <f>IF(AU30="","",VLOOKUP(AU30,'シフト記号表（勤務時間帯）'!$C$4:$K$35,9,FALSE))</f>
        <v/>
      </c>
      <c r="AV31" s="96" t="str">
        <f>IF(AV30="","",VLOOKUP(AV30,'シフト記号表（勤務時間帯）'!$C$4:$K$35,9,FALSE))</f>
        <v/>
      </c>
      <c r="AW31" s="97" t="str">
        <f>IF(AW30="","",VLOOKUP(AW30,'シフト記号表（勤務時間帯）'!$C$4:$K$35,9,FALSE))</f>
        <v/>
      </c>
      <c r="AX31" s="98" t="str">
        <f>IF(AX30="","",VLOOKUP(AX30,'シフト記号表（勤務時間帯）'!$C$4:$K$35,9,FALSE))</f>
        <v/>
      </c>
      <c r="AY31" s="165"/>
      <c r="AZ31" s="166"/>
      <c r="BA31" s="167"/>
      <c r="BB31" s="168"/>
      <c r="BC31" s="203"/>
      <c r="BD31" s="204"/>
      <c r="BE31" s="204"/>
      <c r="BF31" s="204"/>
      <c r="BG31" s="204"/>
      <c r="BH31" s="205"/>
    </row>
    <row r="32" spans="2:60" ht="20.25" customHeight="1" x14ac:dyDescent="0.4">
      <c r="B32" s="143">
        <f>B30+1</f>
        <v>9</v>
      </c>
      <c r="C32" s="145"/>
      <c r="D32" s="146"/>
      <c r="E32" s="147"/>
      <c r="F32" s="149"/>
      <c r="G32" s="147"/>
      <c r="H32" s="152"/>
      <c r="I32" s="153"/>
      <c r="J32" s="153"/>
      <c r="K32" s="153"/>
      <c r="L32" s="154"/>
      <c r="M32" s="156"/>
      <c r="N32" s="157"/>
      <c r="O32" s="157"/>
      <c r="P32" s="158"/>
      <c r="Q32" s="162" t="s">
        <v>56</v>
      </c>
      <c r="R32" s="163"/>
      <c r="S32" s="164"/>
      <c r="T32" s="123"/>
      <c r="U32" s="124"/>
      <c r="V32" s="124"/>
      <c r="W32" s="124"/>
      <c r="X32" s="124"/>
      <c r="Y32" s="124"/>
      <c r="Z32" s="125"/>
      <c r="AA32" s="123"/>
      <c r="AB32" s="124"/>
      <c r="AC32" s="124"/>
      <c r="AD32" s="124"/>
      <c r="AE32" s="124"/>
      <c r="AF32" s="124"/>
      <c r="AG32" s="125"/>
      <c r="AH32" s="123"/>
      <c r="AI32" s="124"/>
      <c r="AJ32" s="124"/>
      <c r="AK32" s="124"/>
      <c r="AL32" s="124"/>
      <c r="AM32" s="124"/>
      <c r="AN32" s="125"/>
      <c r="AO32" s="123"/>
      <c r="AP32" s="124"/>
      <c r="AQ32" s="124"/>
      <c r="AR32" s="124"/>
      <c r="AS32" s="124"/>
      <c r="AT32" s="124"/>
      <c r="AU32" s="125"/>
      <c r="AV32" s="123"/>
      <c r="AW32" s="124"/>
      <c r="AX32" s="125"/>
      <c r="AY32" s="165">
        <f t="shared" ref="AY32" si="31">IF($BD$3="計画",SUM(T33:AU33),IF($BD$3="実績",SUM(T33:AX33),""))</f>
        <v>0</v>
      </c>
      <c r="AZ32" s="166"/>
      <c r="BA32" s="167">
        <f>IF($BD$3="計画",AY32/4,IF($BD$3="実績",AY32/($BB$7/7),""))</f>
        <v>0</v>
      </c>
      <c r="BB32" s="168"/>
      <c r="BC32" s="226"/>
      <c r="BD32" s="227"/>
      <c r="BE32" s="227"/>
      <c r="BF32" s="227"/>
      <c r="BG32" s="227"/>
      <c r="BH32" s="228"/>
    </row>
    <row r="33" spans="2:60" ht="20.25" customHeight="1" x14ac:dyDescent="0.4">
      <c r="B33" s="143"/>
      <c r="C33" s="148"/>
      <c r="D33" s="146"/>
      <c r="E33" s="147"/>
      <c r="F33" s="225"/>
      <c r="G33" s="147"/>
      <c r="H33" s="155"/>
      <c r="I33" s="153"/>
      <c r="J33" s="153"/>
      <c r="K33" s="153"/>
      <c r="L33" s="154"/>
      <c r="M33" s="156"/>
      <c r="N33" s="157"/>
      <c r="O33" s="157"/>
      <c r="P33" s="158"/>
      <c r="Q33" s="206" t="s">
        <v>57</v>
      </c>
      <c r="R33" s="207"/>
      <c r="S33" s="208"/>
      <c r="T33" s="96" t="str">
        <f>IF(T32="","",VLOOKUP(T32,'シフト記号表（勤務時間帯）'!$C$4:$K$35,9,FALSE))</f>
        <v/>
      </c>
      <c r="U33" s="97" t="str">
        <f>IF(U32="","",VLOOKUP(U32,'シフト記号表（勤務時間帯）'!$C$4:$K$35,9,FALSE))</f>
        <v/>
      </c>
      <c r="V33" s="97" t="str">
        <f>IF(V32="","",VLOOKUP(V32,'シフト記号表（勤務時間帯）'!$C$4:$K$35,9,FALSE))</f>
        <v/>
      </c>
      <c r="W33" s="97" t="str">
        <f>IF(W32="","",VLOOKUP(W32,'シフト記号表（勤務時間帯）'!$C$4:$K$35,9,FALSE))</f>
        <v/>
      </c>
      <c r="X33" s="97" t="str">
        <f>IF(X32="","",VLOOKUP(X32,'シフト記号表（勤務時間帯）'!$C$4:$K$35,9,FALSE))</f>
        <v/>
      </c>
      <c r="Y33" s="97" t="str">
        <f>IF(Y32="","",VLOOKUP(Y32,'シフト記号表（勤務時間帯）'!$C$4:$K$35,9,FALSE))</f>
        <v/>
      </c>
      <c r="Z33" s="98" t="str">
        <f>IF(Z32="","",VLOOKUP(Z32,'シフト記号表（勤務時間帯）'!$C$4:$K$35,9,FALSE))</f>
        <v/>
      </c>
      <c r="AA33" s="96" t="str">
        <f>IF(AA32="","",VLOOKUP(AA32,'シフト記号表（勤務時間帯）'!$C$4:$K$35,9,FALSE))</f>
        <v/>
      </c>
      <c r="AB33" s="97" t="str">
        <f>IF(AB32="","",VLOOKUP(AB32,'シフト記号表（勤務時間帯）'!$C$4:$K$35,9,FALSE))</f>
        <v/>
      </c>
      <c r="AC33" s="97" t="str">
        <f>IF(AC32="","",VLOOKUP(AC32,'シフト記号表（勤務時間帯）'!$C$4:$K$35,9,FALSE))</f>
        <v/>
      </c>
      <c r="AD33" s="97" t="str">
        <f>IF(AD32="","",VLOOKUP(AD32,'シフト記号表（勤務時間帯）'!$C$4:$K$35,9,FALSE))</f>
        <v/>
      </c>
      <c r="AE33" s="97" t="str">
        <f>IF(AE32="","",VLOOKUP(AE32,'シフト記号表（勤務時間帯）'!$C$4:$K$35,9,FALSE))</f>
        <v/>
      </c>
      <c r="AF33" s="97" t="str">
        <f>IF(AF32="","",VLOOKUP(AF32,'シフト記号表（勤務時間帯）'!$C$4:$K$35,9,FALSE))</f>
        <v/>
      </c>
      <c r="AG33" s="98" t="str">
        <f>IF(AG32="","",VLOOKUP(AG32,'シフト記号表（勤務時間帯）'!$C$4:$K$35,9,FALSE))</f>
        <v/>
      </c>
      <c r="AH33" s="96" t="str">
        <f>IF(AH32="","",VLOOKUP(AH32,'シフト記号表（勤務時間帯）'!$C$4:$K$35,9,FALSE))</f>
        <v/>
      </c>
      <c r="AI33" s="97" t="str">
        <f>IF(AI32="","",VLOOKUP(AI32,'シフト記号表（勤務時間帯）'!$C$4:$K$35,9,FALSE))</f>
        <v/>
      </c>
      <c r="AJ33" s="97" t="str">
        <f>IF(AJ32="","",VLOOKUP(AJ32,'シフト記号表（勤務時間帯）'!$C$4:$K$35,9,FALSE))</f>
        <v/>
      </c>
      <c r="AK33" s="97" t="str">
        <f>IF(AK32="","",VLOOKUP(AK32,'シフト記号表（勤務時間帯）'!$C$4:$K$35,9,FALSE))</f>
        <v/>
      </c>
      <c r="AL33" s="97" t="str">
        <f>IF(AL32="","",VLOOKUP(AL32,'シフト記号表（勤務時間帯）'!$C$4:$K$35,9,FALSE))</f>
        <v/>
      </c>
      <c r="AM33" s="97" t="str">
        <f>IF(AM32="","",VLOOKUP(AM32,'シフト記号表（勤務時間帯）'!$C$4:$K$35,9,FALSE))</f>
        <v/>
      </c>
      <c r="AN33" s="98" t="str">
        <f>IF(AN32="","",VLOOKUP(AN32,'シフト記号表（勤務時間帯）'!$C$4:$K$35,9,FALSE))</f>
        <v/>
      </c>
      <c r="AO33" s="96" t="str">
        <f>IF(AO32="","",VLOOKUP(AO32,'シフト記号表（勤務時間帯）'!$C$4:$K$35,9,FALSE))</f>
        <v/>
      </c>
      <c r="AP33" s="97" t="str">
        <f>IF(AP32="","",VLOOKUP(AP32,'シフト記号表（勤務時間帯）'!$C$4:$K$35,9,FALSE))</f>
        <v/>
      </c>
      <c r="AQ33" s="97" t="str">
        <f>IF(AQ32="","",VLOOKUP(AQ32,'シフト記号表（勤務時間帯）'!$C$4:$K$35,9,FALSE))</f>
        <v/>
      </c>
      <c r="AR33" s="97" t="str">
        <f>IF(AR32="","",VLOOKUP(AR32,'シフト記号表（勤務時間帯）'!$C$4:$K$35,9,FALSE))</f>
        <v/>
      </c>
      <c r="AS33" s="97" t="str">
        <f>IF(AS32="","",VLOOKUP(AS32,'シフト記号表（勤務時間帯）'!$C$4:$K$35,9,FALSE))</f>
        <v/>
      </c>
      <c r="AT33" s="97" t="str">
        <f>IF(AT32="","",VLOOKUP(AT32,'シフト記号表（勤務時間帯）'!$C$4:$K$35,9,FALSE))</f>
        <v/>
      </c>
      <c r="AU33" s="98" t="str">
        <f>IF(AU32="","",VLOOKUP(AU32,'シフト記号表（勤務時間帯）'!$C$4:$K$35,9,FALSE))</f>
        <v/>
      </c>
      <c r="AV33" s="96" t="str">
        <f>IF(AV32="","",VLOOKUP(AV32,'シフト記号表（勤務時間帯）'!$C$4:$K$35,9,FALSE))</f>
        <v/>
      </c>
      <c r="AW33" s="97" t="str">
        <f>IF(AW32="","",VLOOKUP(AW32,'シフト記号表（勤務時間帯）'!$C$4:$K$35,9,FALSE))</f>
        <v/>
      </c>
      <c r="AX33" s="98" t="str">
        <f>IF(AX32="","",VLOOKUP(AX32,'シフト記号表（勤務時間帯）'!$C$4:$K$35,9,FALSE))</f>
        <v/>
      </c>
      <c r="AY33" s="165"/>
      <c r="AZ33" s="166"/>
      <c r="BA33" s="167"/>
      <c r="BB33" s="168"/>
      <c r="BC33" s="229"/>
      <c r="BD33" s="230"/>
      <c r="BE33" s="230"/>
      <c r="BF33" s="230"/>
      <c r="BG33" s="230"/>
      <c r="BH33" s="231"/>
    </row>
    <row r="34" spans="2:60" ht="20.25" customHeight="1" x14ac:dyDescent="0.4">
      <c r="B34" s="143">
        <f t="shared" ref="B34:B36" si="32">B32+1</f>
        <v>10</v>
      </c>
      <c r="C34" s="145"/>
      <c r="D34" s="146"/>
      <c r="E34" s="147"/>
      <c r="F34" s="149"/>
      <c r="G34" s="147"/>
      <c r="H34" s="152"/>
      <c r="I34" s="153"/>
      <c r="J34" s="153"/>
      <c r="K34" s="153"/>
      <c r="L34" s="154"/>
      <c r="M34" s="156"/>
      <c r="N34" s="157"/>
      <c r="O34" s="157"/>
      <c r="P34" s="158"/>
      <c r="Q34" s="162" t="s">
        <v>56</v>
      </c>
      <c r="R34" s="163"/>
      <c r="S34" s="164"/>
      <c r="T34" s="123"/>
      <c r="U34" s="124"/>
      <c r="V34" s="124"/>
      <c r="W34" s="124"/>
      <c r="X34" s="124"/>
      <c r="Y34" s="124"/>
      <c r="Z34" s="125"/>
      <c r="AA34" s="123"/>
      <c r="AB34" s="124"/>
      <c r="AC34" s="124"/>
      <c r="AD34" s="124"/>
      <c r="AE34" s="124"/>
      <c r="AF34" s="124"/>
      <c r="AG34" s="125"/>
      <c r="AH34" s="123"/>
      <c r="AI34" s="124"/>
      <c r="AJ34" s="124"/>
      <c r="AK34" s="124"/>
      <c r="AL34" s="124"/>
      <c r="AM34" s="124"/>
      <c r="AN34" s="125"/>
      <c r="AO34" s="123"/>
      <c r="AP34" s="124"/>
      <c r="AQ34" s="124"/>
      <c r="AR34" s="124"/>
      <c r="AS34" s="124"/>
      <c r="AT34" s="124"/>
      <c r="AU34" s="125"/>
      <c r="AV34" s="123"/>
      <c r="AW34" s="124"/>
      <c r="AX34" s="125"/>
      <c r="AY34" s="165">
        <f t="shared" ref="AY34" si="33">IF($BD$3="計画",SUM(T35:AU35),IF($BD$3="実績",SUM(T35:AX35),""))</f>
        <v>0</v>
      </c>
      <c r="AZ34" s="166"/>
      <c r="BA34" s="167">
        <f>IF($BD$3="計画",AY34/4,IF($BD$3="実績",AY34/($BB$7/7),""))</f>
        <v>0</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96" t="str">
        <f>IF(T34="","",VLOOKUP(T34,'シフト記号表（勤務時間帯）'!$C$4:$K$35,9,FALSE))</f>
        <v/>
      </c>
      <c r="U35" s="97" t="str">
        <f>IF(U34="","",VLOOKUP(U34,'シフト記号表（勤務時間帯）'!$C$4:$K$35,9,FALSE))</f>
        <v/>
      </c>
      <c r="V35" s="97" t="str">
        <f>IF(V34="","",VLOOKUP(V34,'シフト記号表（勤務時間帯）'!$C$4:$K$35,9,FALSE))</f>
        <v/>
      </c>
      <c r="W35" s="97" t="str">
        <f>IF(W34="","",VLOOKUP(W34,'シフト記号表（勤務時間帯）'!$C$4:$K$35,9,FALSE))</f>
        <v/>
      </c>
      <c r="X35" s="97" t="str">
        <f>IF(X34="","",VLOOKUP(X34,'シフト記号表（勤務時間帯）'!$C$4:$K$35,9,FALSE))</f>
        <v/>
      </c>
      <c r="Y35" s="97" t="str">
        <f>IF(Y34="","",VLOOKUP(Y34,'シフト記号表（勤務時間帯）'!$C$4:$K$35,9,FALSE))</f>
        <v/>
      </c>
      <c r="Z35" s="98" t="str">
        <f>IF(Z34="","",VLOOKUP(Z34,'シフト記号表（勤務時間帯）'!$C$4:$K$35,9,FALSE))</f>
        <v/>
      </c>
      <c r="AA35" s="96" t="str">
        <f>IF(AA34="","",VLOOKUP(AA34,'シフト記号表（勤務時間帯）'!$C$4:$K$35,9,FALSE))</f>
        <v/>
      </c>
      <c r="AB35" s="97" t="str">
        <f>IF(AB34="","",VLOOKUP(AB34,'シフト記号表（勤務時間帯）'!$C$4:$K$35,9,FALSE))</f>
        <v/>
      </c>
      <c r="AC35" s="97" t="str">
        <f>IF(AC34="","",VLOOKUP(AC34,'シフト記号表（勤務時間帯）'!$C$4:$K$35,9,FALSE))</f>
        <v/>
      </c>
      <c r="AD35" s="97" t="str">
        <f>IF(AD34="","",VLOOKUP(AD34,'シフト記号表（勤務時間帯）'!$C$4:$K$35,9,FALSE))</f>
        <v/>
      </c>
      <c r="AE35" s="97" t="str">
        <f>IF(AE34="","",VLOOKUP(AE34,'シフト記号表（勤務時間帯）'!$C$4:$K$35,9,FALSE))</f>
        <v/>
      </c>
      <c r="AF35" s="97" t="str">
        <f>IF(AF34="","",VLOOKUP(AF34,'シフト記号表（勤務時間帯）'!$C$4:$K$35,9,FALSE))</f>
        <v/>
      </c>
      <c r="AG35" s="98" t="str">
        <f>IF(AG34="","",VLOOKUP(AG34,'シフト記号表（勤務時間帯）'!$C$4:$K$35,9,FALSE))</f>
        <v/>
      </c>
      <c r="AH35" s="96" t="str">
        <f>IF(AH34="","",VLOOKUP(AH34,'シフト記号表（勤務時間帯）'!$C$4:$K$35,9,FALSE))</f>
        <v/>
      </c>
      <c r="AI35" s="97" t="str">
        <f>IF(AI34="","",VLOOKUP(AI34,'シフト記号表（勤務時間帯）'!$C$4:$K$35,9,FALSE))</f>
        <v/>
      </c>
      <c r="AJ35" s="97" t="str">
        <f>IF(AJ34="","",VLOOKUP(AJ34,'シフト記号表（勤務時間帯）'!$C$4:$K$35,9,FALSE))</f>
        <v/>
      </c>
      <c r="AK35" s="97" t="str">
        <f>IF(AK34="","",VLOOKUP(AK34,'シフト記号表（勤務時間帯）'!$C$4:$K$35,9,FALSE))</f>
        <v/>
      </c>
      <c r="AL35" s="97" t="str">
        <f>IF(AL34="","",VLOOKUP(AL34,'シフト記号表（勤務時間帯）'!$C$4:$K$35,9,FALSE))</f>
        <v/>
      </c>
      <c r="AM35" s="97" t="str">
        <f>IF(AM34="","",VLOOKUP(AM34,'シフト記号表（勤務時間帯）'!$C$4:$K$35,9,FALSE))</f>
        <v/>
      </c>
      <c r="AN35" s="98" t="str">
        <f>IF(AN34="","",VLOOKUP(AN34,'シフト記号表（勤務時間帯）'!$C$4:$K$35,9,FALSE))</f>
        <v/>
      </c>
      <c r="AO35" s="96" t="str">
        <f>IF(AO34="","",VLOOKUP(AO34,'シフト記号表（勤務時間帯）'!$C$4:$K$35,9,FALSE))</f>
        <v/>
      </c>
      <c r="AP35" s="97" t="str">
        <f>IF(AP34="","",VLOOKUP(AP34,'シフト記号表（勤務時間帯）'!$C$4:$K$35,9,FALSE))</f>
        <v/>
      </c>
      <c r="AQ35" s="97" t="str">
        <f>IF(AQ34="","",VLOOKUP(AQ34,'シフト記号表（勤務時間帯）'!$C$4:$K$35,9,FALSE))</f>
        <v/>
      </c>
      <c r="AR35" s="97" t="str">
        <f>IF(AR34="","",VLOOKUP(AR34,'シフト記号表（勤務時間帯）'!$C$4:$K$35,9,FALSE))</f>
        <v/>
      </c>
      <c r="AS35" s="97" t="str">
        <f>IF(AS34="","",VLOOKUP(AS34,'シフト記号表（勤務時間帯）'!$C$4:$K$35,9,FALSE))</f>
        <v/>
      </c>
      <c r="AT35" s="97" t="str">
        <f>IF(AT34="","",VLOOKUP(AT34,'シフト記号表（勤務時間帯）'!$C$4:$K$35,9,FALSE))</f>
        <v/>
      </c>
      <c r="AU35" s="98" t="str">
        <f>IF(AU34="","",VLOOKUP(AU34,'シフト記号表（勤務時間帯）'!$C$4:$K$35,9,FALSE))</f>
        <v/>
      </c>
      <c r="AV35" s="96" t="str">
        <f>IF(AV34="","",VLOOKUP(AV34,'シフト記号表（勤務時間帯）'!$C$4:$K$35,9,FALSE))</f>
        <v/>
      </c>
      <c r="AW35" s="97" t="str">
        <f>IF(AW34="","",VLOOKUP(AW34,'シフト記号表（勤務時間帯）'!$C$4:$K$35,9,FALSE))</f>
        <v/>
      </c>
      <c r="AX35" s="98" t="str">
        <f>IF(AX34="","",VLOOKUP(AX34,'シフト記号表（勤務時間帯）'!$C$4:$K$35,9,FALSE))</f>
        <v/>
      </c>
      <c r="AY35" s="165"/>
      <c r="AZ35" s="166"/>
      <c r="BA35" s="167"/>
      <c r="BB35" s="168"/>
      <c r="BC35" s="172"/>
      <c r="BD35" s="173"/>
      <c r="BE35" s="173"/>
      <c r="BF35" s="173"/>
      <c r="BG35" s="173"/>
      <c r="BH35" s="174"/>
    </row>
    <row r="36" spans="2:60" ht="20.25" customHeight="1" x14ac:dyDescent="0.4">
      <c r="B36" s="143">
        <f t="shared" si="32"/>
        <v>11</v>
      </c>
      <c r="C36" s="145"/>
      <c r="D36" s="146"/>
      <c r="E36" s="147"/>
      <c r="F36" s="149"/>
      <c r="G36" s="147"/>
      <c r="H36" s="152"/>
      <c r="I36" s="153"/>
      <c r="J36" s="153"/>
      <c r="K36" s="153"/>
      <c r="L36" s="154"/>
      <c r="M36" s="156"/>
      <c r="N36" s="157"/>
      <c r="O36" s="157"/>
      <c r="P36" s="158"/>
      <c r="Q36" s="162" t="s">
        <v>56</v>
      </c>
      <c r="R36" s="163"/>
      <c r="S36" s="164"/>
      <c r="T36" s="123"/>
      <c r="U36" s="124"/>
      <c r="V36" s="124"/>
      <c r="W36" s="124"/>
      <c r="X36" s="124"/>
      <c r="Y36" s="124"/>
      <c r="Z36" s="125"/>
      <c r="AA36" s="123"/>
      <c r="AB36" s="124"/>
      <c r="AC36" s="124"/>
      <c r="AD36" s="124"/>
      <c r="AE36" s="124"/>
      <c r="AF36" s="124"/>
      <c r="AG36" s="125"/>
      <c r="AH36" s="123"/>
      <c r="AI36" s="124"/>
      <c r="AJ36" s="124"/>
      <c r="AK36" s="124"/>
      <c r="AL36" s="124"/>
      <c r="AM36" s="124"/>
      <c r="AN36" s="125"/>
      <c r="AO36" s="123"/>
      <c r="AP36" s="124"/>
      <c r="AQ36" s="124"/>
      <c r="AR36" s="124"/>
      <c r="AS36" s="124"/>
      <c r="AT36" s="124"/>
      <c r="AU36" s="125"/>
      <c r="AV36" s="123"/>
      <c r="AW36" s="124"/>
      <c r="AX36" s="125"/>
      <c r="AY36" s="165">
        <f t="shared" ref="AY36" si="34">IF($BD$3="計画",SUM(T37:AU37),IF($BD$3="実績",SUM(T37:AX37),""))</f>
        <v>0</v>
      </c>
      <c r="AZ36" s="166"/>
      <c r="BA36" s="167">
        <f>IF($BD$3="計画",AY36/4,IF($BD$3="実績",AY36/($BB$7/7),""))</f>
        <v>0</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96" t="str">
        <f>IF(T36="","",VLOOKUP(T36,'シフト記号表（勤務時間帯）'!$C$4:$K$35,9,FALSE))</f>
        <v/>
      </c>
      <c r="U37" s="97" t="str">
        <f>IF(U36="","",VLOOKUP(U36,'シフト記号表（勤務時間帯）'!$C$4:$K$35,9,FALSE))</f>
        <v/>
      </c>
      <c r="V37" s="97" t="str">
        <f>IF(V36="","",VLOOKUP(V36,'シフト記号表（勤務時間帯）'!$C$4:$K$35,9,FALSE))</f>
        <v/>
      </c>
      <c r="W37" s="97" t="str">
        <f>IF(W36="","",VLOOKUP(W36,'シフト記号表（勤務時間帯）'!$C$4:$K$35,9,FALSE))</f>
        <v/>
      </c>
      <c r="X37" s="97" t="str">
        <f>IF(X36="","",VLOOKUP(X36,'シフト記号表（勤務時間帯）'!$C$4:$K$35,9,FALSE))</f>
        <v/>
      </c>
      <c r="Y37" s="97" t="str">
        <f>IF(Y36="","",VLOOKUP(Y36,'シフト記号表（勤務時間帯）'!$C$4:$K$35,9,FALSE))</f>
        <v/>
      </c>
      <c r="Z37" s="98" t="str">
        <f>IF(Z36="","",VLOOKUP(Z36,'シフト記号表（勤務時間帯）'!$C$4:$K$35,9,FALSE))</f>
        <v/>
      </c>
      <c r="AA37" s="96" t="str">
        <f>IF(AA36="","",VLOOKUP(AA36,'シフト記号表（勤務時間帯）'!$C$4:$K$35,9,FALSE))</f>
        <v/>
      </c>
      <c r="AB37" s="97" t="str">
        <f>IF(AB36="","",VLOOKUP(AB36,'シフト記号表（勤務時間帯）'!$C$4:$K$35,9,FALSE))</f>
        <v/>
      </c>
      <c r="AC37" s="97" t="str">
        <f>IF(AC36="","",VLOOKUP(AC36,'シフト記号表（勤務時間帯）'!$C$4:$K$35,9,FALSE))</f>
        <v/>
      </c>
      <c r="AD37" s="97" t="str">
        <f>IF(AD36="","",VLOOKUP(AD36,'シフト記号表（勤務時間帯）'!$C$4:$K$35,9,FALSE))</f>
        <v/>
      </c>
      <c r="AE37" s="97" t="str">
        <f>IF(AE36="","",VLOOKUP(AE36,'シフト記号表（勤務時間帯）'!$C$4:$K$35,9,FALSE))</f>
        <v/>
      </c>
      <c r="AF37" s="97" t="str">
        <f>IF(AF36="","",VLOOKUP(AF36,'シフト記号表（勤務時間帯）'!$C$4:$K$35,9,FALSE))</f>
        <v/>
      </c>
      <c r="AG37" s="98" t="str">
        <f>IF(AG36="","",VLOOKUP(AG36,'シフト記号表（勤務時間帯）'!$C$4:$K$35,9,FALSE))</f>
        <v/>
      </c>
      <c r="AH37" s="96" t="str">
        <f>IF(AH36="","",VLOOKUP(AH36,'シフト記号表（勤務時間帯）'!$C$4:$K$35,9,FALSE))</f>
        <v/>
      </c>
      <c r="AI37" s="97" t="str">
        <f>IF(AI36="","",VLOOKUP(AI36,'シフト記号表（勤務時間帯）'!$C$4:$K$35,9,FALSE))</f>
        <v/>
      </c>
      <c r="AJ37" s="97" t="str">
        <f>IF(AJ36="","",VLOOKUP(AJ36,'シフト記号表（勤務時間帯）'!$C$4:$K$35,9,FALSE))</f>
        <v/>
      </c>
      <c r="AK37" s="97" t="str">
        <f>IF(AK36="","",VLOOKUP(AK36,'シフト記号表（勤務時間帯）'!$C$4:$K$35,9,FALSE))</f>
        <v/>
      </c>
      <c r="AL37" s="97" t="str">
        <f>IF(AL36="","",VLOOKUP(AL36,'シフト記号表（勤務時間帯）'!$C$4:$K$35,9,FALSE))</f>
        <v/>
      </c>
      <c r="AM37" s="97" t="str">
        <f>IF(AM36="","",VLOOKUP(AM36,'シフト記号表（勤務時間帯）'!$C$4:$K$35,9,FALSE))</f>
        <v/>
      </c>
      <c r="AN37" s="98" t="str">
        <f>IF(AN36="","",VLOOKUP(AN36,'シフト記号表（勤務時間帯）'!$C$4:$K$35,9,FALSE))</f>
        <v/>
      </c>
      <c r="AO37" s="96" t="str">
        <f>IF(AO36="","",VLOOKUP(AO36,'シフト記号表（勤務時間帯）'!$C$4:$K$35,9,FALSE))</f>
        <v/>
      </c>
      <c r="AP37" s="97" t="str">
        <f>IF(AP36="","",VLOOKUP(AP36,'シフト記号表（勤務時間帯）'!$C$4:$K$35,9,FALSE))</f>
        <v/>
      </c>
      <c r="AQ37" s="97" t="str">
        <f>IF(AQ36="","",VLOOKUP(AQ36,'シフト記号表（勤務時間帯）'!$C$4:$K$35,9,FALSE))</f>
        <v/>
      </c>
      <c r="AR37" s="97" t="str">
        <f>IF(AR36="","",VLOOKUP(AR36,'シフト記号表（勤務時間帯）'!$C$4:$K$35,9,FALSE))</f>
        <v/>
      </c>
      <c r="AS37" s="97" t="str">
        <f>IF(AS36="","",VLOOKUP(AS36,'シフト記号表（勤務時間帯）'!$C$4:$K$35,9,FALSE))</f>
        <v/>
      </c>
      <c r="AT37" s="97" t="str">
        <f>IF(AT36="","",VLOOKUP(AT36,'シフト記号表（勤務時間帯）'!$C$4:$K$35,9,FALSE))</f>
        <v/>
      </c>
      <c r="AU37" s="98" t="str">
        <f>IF(AU36="","",VLOOKUP(AU36,'シフト記号表（勤務時間帯）'!$C$4:$K$35,9,FALSE))</f>
        <v/>
      </c>
      <c r="AV37" s="96" t="str">
        <f>IF(AV36="","",VLOOKUP(AV36,'シフト記号表（勤務時間帯）'!$C$4:$K$35,9,FALSE))</f>
        <v/>
      </c>
      <c r="AW37" s="97" t="str">
        <f>IF(AW36="","",VLOOKUP(AW36,'シフト記号表（勤務時間帯）'!$C$4:$K$35,9,FALSE))</f>
        <v/>
      </c>
      <c r="AX37" s="98" t="str">
        <f>IF(AX36="","",VLOOKUP(AX36,'シフト記号表（勤務時間帯）'!$C$4:$K$35,9,FALSE))</f>
        <v/>
      </c>
      <c r="AY37" s="165"/>
      <c r="AZ37" s="166"/>
      <c r="BA37" s="167"/>
      <c r="BB37" s="168"/>
      <c r="BC37" s="172"/>
      <c r="BD37" s="173"/>
      <c r="BE37" s="173"/>
      <c r="BF37" s="173"/>
      <c r="BG37" s="173"/>
      <c r="BH37" s="174"/>
    </row>
    <row r="38" spans="2:60" ht="20.25" customHeight="1" x14ac:dyDescent="0.4">
      <c r="B38" s="143">
        <f>B36+1</f>
        <v>12</v>
      </c>
      <c r="C38" s="145"/>
      <c r="D38" s="146"/>
      <c r="E38" s="147"/>
      <c r="F38" s="149"/>
      <c r="G38" s="147"/>
      <c r="H38" s="152"/>
      <c r="I38" s="153"/>
      <c r="J38" s="153"/>
      <c r="K38" s="153"/>
      <c r="L38" s="154"/>
      <c r="M38" s="156"/>
      <c r="N38" s="157"/>
      <c r="O38" s="157"/>
      <c r="P38" s="158"/>
      <c r="Q38" s="162" t="s">
        <v>56</v>
      </c>
      <c r="R38" s="163"/>
      <c r="S38" s="164"/>
      <c r="T38" s="123"/>
      <c r="U38" s="124"/>
      <c r="V38" s="124"/>
      <c r="W38" s="124"/>
      <c r="X38" s="124"/>
      <c r="Y38" s="124"/>
      <c r="Z38" s="125"/>
      <c r="AA38" s="123"/>
      <c r="AB38" s="124"/>
      <c r="AC38" s="124"/>
      <c r="AD38" s="124"/>
      <c r="AE38" s="124"/>
      <c r="AF38" s="124"/>
      <c r="AG38" s="125"/>
      <c r="AH38" s="123"/>
      <c r="AI38" s="124"/>
      <c r="AJ38" s="124"/>
      <c r="AK38" s="124"/>
      <c r="AL38" s="124"/>
      <c r="AM38" s="124"/>
      <c r="AN38" s="125"/>
      <c r="AO38" s="123"/>
      <c r="AP38" s="124"/>
      <c r="AQ38" s="124"/>
      <c r="AR38" s="124"/>
      <c r="AS38" s="124"/>
      <c r="AT38" s="124"/>
      <c r="AU38" s="125"/>
      <c r="AV38" s="123"/>
      <c r="AW38" s="124"/>
      <c r="AX38" s="125"/>
      <c r="AY38" s="165">
        <f t="shared" ref="AY38" si="35">IF($BD$3="計画",SUM(T39:AU39),IF($BD$3="実績",SUM(T39:AX39),""))</f>
        <v>0</v>
      </c>
      <c r="AZ38" s="166"/>
      <c r="BA38" s="167">
        <f>IF($BD$3="計画",AY38/4,IF($BD$3="実績",AY38/($BB$7/7),""))</f>
        <v>0</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96" t="str">
        <f>IF(T38="","",VLOOKUP(T38,'シフト記号表（勤務時間帯）'!$C$4:$K$35,9,FALSE))</f>
        <v/>
      </c>
      <c r="U39" s="97" t="str">
        <f>IF(U38="","",VLOOKUP(U38,'シフト記号表（勤務時間帯）'!$C$4:$K$35,9,FALSE))</f>
        <v/>
      </c>
      <c r="V39" s="97" t="str">
        <f>IF(V38="","",VLOOKUP(V38,'シフト記号表（勤務時間帯）'!$C$4:$K$35,9,FALSE))</f>
        <v/>
      </c>
      <c r="W39" s="97" t="str">
        <f>IF(W38="","",VLOOKUP(W38,'シフト記号表（勤務時間帯）'!$C$4:$K$35,9,FALSE))</f>
        <v/>
      </c>
      <c r="X39" s="97" t="str">
        <f>IF(X38="","",VLOOKUP(X38,'シフト記号表（勤務時間帯）'!$C$4:$K$35,9,FALSE))</f>
        <v/>
      </c>
      <c r="Y39" s="97" t="str">
        <f>IF(Y38="","",VLOOKUP(Y38,'シフト記号表（勤務時間帯）'!$C$4:$K$35,9,FALSE))</f>
        <v/>
      </c>
      <c r="Z39" s="98" t="str">
        <f>IF(Z38="","",VLOOKUP(Z38,'シフト記号表（勤務時間帯）'!$C$4:$K$35,9,FALSE))</f>
        <v/>
      </c>
      <c r="AA39" s="96" t="str">
        <f>IF(AA38="","",VLOOKUP(AA38,'シフト記号表（勤務時間帯）'!$C$4:$K$35,9,FALSE))</f>
        <v/>
      </c>
      <c r="AB39" s="97" t="str">
        <f>IF(AB38="","",VLOOKUP(AB38,'シフト記号表（勤務時間帯）'!$C$4:$K$35,9,FALSE))</f>
        <v/>
      </c>
      <c r="AC39" s="97" t="str">
        <f>IF(AC38="","",VLOOKUP(AC38,'シフト記号表（勤務時間帯）'!$C$4:$K$35,9,FALSE))</f>
        <v/>
      </c>
      <c r="AD39" s="97" t="str">
        <f>IF(AD38="","",VLOOKUP(AD38,'シフト記号表（勤務時間帯）'!$C$4:$K$35,9,FALSE))</f>
        <v/>
      </c>
      <c r="AE39" s="97" t="str">
        <f>IF(AE38="","",VLOOKUP(AE38,'シフト記号表（勤務時間帯）'!$C$4:$K$35,9,FALSE))</f>
        <v/>
      </c>
      <c r="AF39" s="97" t="str">
        <f>IF(AF38="","",VLOOKUP(AF38,'シフト記号表（勤務時間帯）'!$C$4:$K$35,9,FALSE))</f>
        <v/>
      </c>
      <c r="AG39" s="98" t="str">
        <f>IF(AG38="","",VLOOKUP(AG38,'シフト記号表（勤務時間帯）'!$C$4:$K$35,9,FALSE))</f>
        <v/>
      </c>
      <c r="AH39" s="96" t="str">
        <f>IF(AH38="","",VLOOKUP(AH38,'シフト記号表（勤務時間帯）'!$C$4:$K$35,9,FALSE))</f>
        <v/>
      </c>
      <c r="AI39" s="97" t="str">
        <f>IF(AI38="","",VLOOKUP(AI38,'シフト記号表（勤務時間帯）'!$C$4:$K$35,9,FALSE))</f>
        <v/>
      </c>
      <c r="AJ39" s="97" t="str">
        <f>IF(AJ38="","",VLOOKUP(AJ38,'シフト記号表（勤務時間帯）'!$C$4:$K$35,9,FALSE))</f>
        <v/>
      </c>
      <c r="AK39" s="97" t="str">
        <f>IF(AK38="","",VLOOKUP(AK38,'シフト記号表（勤務時間帯）'!$C$4:$K$35,9,FALSE))</f>
        <v/>
      </c>
      <c r="AL39" s="97" t="str">
        <f>IF(AL38="","",VLOOKUP(AL38,'シフト記号表（勤務時間帯）'!$C$4:$K$35,9,FALSE))</f>
        <v/>
      </c>
      <c r="AM39" s="97" t="str">
        <f>IF(AM38="","",VLOOKUP(AM38,'シフト記号表（勤務時間帯）'!$C$4:$K$35,9,FALSE))</f>
        <v/>
      </c>
      <c r="AN39" s="98" t="str">
        <f>IF(AN38="","",VLOOKUP(AN38,'シフト記号表（勤務時間帯）'!$C$4:$K$35,9,FALSE))</f>
        <v/>
      </c>
      <c r="AO39" s="96" t="str">
        <f>IF(AO38="","",VLOOKUP(AO38,'シフト記号表（勤務時間帯）'!$C$4:$K$35,9,FALSE))</f>
        <v/>
      </c>
      <c r="AP39" s="97" t="str">
        <f>IF(AP38="","",VLOOKUP(AP38,'シフト記号表（勤務時間帯）'!$C$4:$K$35,9,FALSE))</f>
        <v/>
      </c>
      <c r="AQ39" s="97" t="str">
        <f>IF(AQ38="","",VLOOKUP(AQ38,'シフト記号表（勤務時間帯）'!$C$4:$K$35,9,FALSE))</f>
        <v/>
      </c>
      <c r="AR39" s="97" t="str">
        <f>IF(AR38="","",VLOOKUP(AR38,'シフト記号表（勤務時間帯）'!$C$4:$K$35,9,FALSE))</f>
        <v/>
      </c>
      <c r="AS39" s="97" t="str">
        <f>IF(AS38="","",VLOOKUP(AS38,'シフト記号表（勤務時間帯）'!$C$4:$K$35,9,FALSE))</f>
        <v/>
      </c>
      <c r="AT39" s="97" t="str">
        <f>IF(AT38="","",VLOOKUP(AT38,'シフト記号表（勤務時間帯）'!$C$4:$K$35,9,FALSE))</f>
        <v/>
      </c>
      <c r="AU39" s="98" t="str">
        <f>IF(AU38="","",VLOOKUP(AU38,'シフト記号表（勤務時間帯）'!$C$4:$K$35,9,FALSE))</f>
        <v/>
      </c>
      <c r="AV39" s="96" t="str">
        <f>IF(AV38="","",VLOOKUP(AV38,'シフト記号表（勤務時間帯）'!$C$4:$K$35,9,FALSE))</f>
        <v/>
      </c>
      <c r="AW39" s="97" t="str">
        <f>IF(AW38="","",VLOOKUP(AW38,'シフト記号表（勤務時間帯）'!$C$4:$K$35,9,FALSE))</f>
        <v/>
      </c>
      <c r="AX39" s="98" t="str">
        <f>IF(AX38="","",VLOOKUP(AX38,'シフト記号表（勤務時間帯）'!$C$4:$K$35,9,FALSE))</f>
        <v/>
      </c>
      <c r="AY39" s="165"/>
      <c r="AZ39" s="166"/>
      <c r="BA39" s="167"/>
      <c r="BB39" s="168"/>
      <c r="BC39" s="172"/>
      <c r="BD39" s="173"/>
      <c r="BE39" s="173"/>
      <c r="BF39" s="173"/>
      <c r="BG39" s="173"/>
      <c r="BH39" s="174"/>
    </row>
    <row r="40" spans="2:60" ht="20.25" customHeight="1" x14ac:dyDescent="0.4">
      <c r="B40" s="143">
        <f>B38+1</f>
        <v>13</v>
      </c>
      <c r="C40" s="145"/>
      <c r="D40" s="146"/>
      <c r="E40" s="147"/>
      <c r="F40" s="149"/>
      <c r="G40" s="147"/>
      <c r="H40" s="152"/>
      <c r="I40" s="153"/>
      <c r="J40" s="153"/>
      <c r="K40" s="153"/>
      <c r="L40" s="154"/>
      <c r="M40" s="156"/>
      <c r="N40" s="157"/>
      <c r="O40" s="157"/>
      <c r="P40" s="158"/>
      <c r="Q40" s="162" t="s">
        <v>56</v>
      </c>
      <c r="R40" s="163"/>
      <c r="S40" s="164"/>
      <c r="T40" s="123"/>
      <c r="U40" s="124"/>
      <c r="V40" s="124"/>
      <c r="W40" s="124"/>
      <c r="X40" s="124"/>
      <c r="Y40" s="124"/>
      <c r="Z40" s="125"/>
      <c r="AA40" s="123"/>
      <c r="AB40" s="124"/>
      <c r="AC40" s="124"/>
      <c r="AD40" s="124"/>
      <c r="AE40" s="124"/>
      <c r="AF40" s="124"/>
      <c r="AG40" s="125"/>
      <c r="AH40" s="123"/>
      <c r="AI40" s="124"/>
      <c r="AJ40" s="124"/>
      <c r="AK40" s="124"/>
      <c r="AL40" s="124"/>
      <c r="AM40" s="124"/>
      <c r="AN40" s="125"/>
      <c r="AO40" s="123"/>
      <c r="AP40" s="124"/>
      <c r="AQ40" s="124"/>
      <c r="AR40" s="124"/>
      <c r="AS40" s="124"/>
      <c r="AT40" s="124"/>
      <c r="AU40" s="125"/>
      <c r="AV40" s="123"/>
      <c r="AW40" s="124"/>
      <c r="AX40" s="125"/>
      <c r="AY40" s="165">
        <f t="shared" ref="AY40" si="36">IF($BD$3="計画",SUM(T41:AU41),IF($BD$3="実績",SUM(T41:AX41),""))</f>
        <v>0</v>
      </c>
      <c r="AZ40" s="166"/>
      <c r="BA40" s="167">
        <f>IF($BD$3="計画",AY40/4,IF($BD$3="実績",AY40/($BB$7/7),""))</f>
        <v>0</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96" t="str">
        <f>IF(T40="","",VLOOKUP(T40,'シフト記号表（勤務時間帯）'!$C$4:$K$35,9,FALSE))</f>
        <v/>
      </c>
      <c r="U41" s="97" t="str">
        <f>IF(U40="","",VLOOKUP(U40,'シフト記号表（勤務時間帯）'!$C$4:$K$35,9,FALSE))</f>
        <v/>
      </c>
      <c r="V41" s="97" t="str">
        <f>IF(V40="","",VLOOKUP(V40,'シフト記号表（勤務時間帯）'!$C$4:$K$35,9,FALSE))</f>
        <v/>
      </c>
      <c r="W41" s="97" t="str">
        <f>IF(W40="","",VLOOKUP(W40,'シフト記号表（勤務時間帯）'!$C$4:$K$35,9,FALSE))</f>
        <v/>
      </c>
      <c r="X41" s="97" t="str">
        <f>IF(X40="","",VLOOKUP(X40,'シフト記号表（勤務時間帯）'!$C$4:$K$35,9,FALSE))</f>
        <v/>
      </c>
      <c r="Y41" s="97" t="str">
        <f>IF(Y40="","",VLOOKUP(Y40,'シフト記号表（勤務時間帯）'!$C$4:$K$35,9,FALSE))</f>
        <v/>
      </c>
      <c r="Z41" s="98" t="str">
        <f>IF(Z40="","",VLOOKUP(Z40,'シフト記号表（勤務時間帯）'!$C$4:$K$35,9,FALSE))</f>
        <v/>
      </c>
      <c r="AA41" s="96" t="str">
        <f>IF(AA40="","",VLOOKUP(AA40,'シフト記号表（勤務時間帯）'!$C$4:$K$35,9,FALSE))</f>
        <v/>
      </c>
      <c r="AB41" s="97" t="str">
        <f>IF(AB40="","",VLOOKUP(AB40,'シフト記号表（勤務時間帯）'!$C$4:$K$35,9,FALSE))</f>
        <v/>
      </c>
      <c r="AC41" s="97" t="str">
        <f>IF(AC40="","",VLOOKUP(AC40,'シフト記号表（勤務時間帯）'!$C$4:$K$35,9,FALSE))</f>
        <v/>
      </c>
      <c r="AD41" s="97" t="str">
        <f>IF(AD40="","",VLOOKUP(AD40,'シフト記号表（勤務時間帯）'!$C$4:$K$35,9,FALSE))</f>
        <v/>
      </c>
      <c r="AE41" s="97" t="str">
        <f>IF(AE40="","",VLOOKUP(AE40,'シフト記号表（勤務時間帯）'!$C$4:$K$35,9,FALSE))</f>
        <v/>
      </c>
      <c r="AF41" s="97" t="str">
        <f>IF(AF40="","",VLOOKUP(AF40,'シフト記号表（勤務時間帯）'!$C$4:$K$35,9,FALSE))</f>
        <v/>
      </c>
      <c r="AG41" s="98" t="str">
        <f>IF(AG40="","",VLOOKUP(AG40,'シフト記号表（勤務時間帯）'!$C$4:$K$35,9,FALSE))</f>
        <v/>
      </c>
      <c r="AH41" s="96" t="str">
        <f>IF(AH40="","",VLOOKUP(AH40,'シフト記号表（勤務時間帯）'!$C$4:$K$35,9,FALSE))</f>
        <v/>
      </c>
      <c r="AI41" s="97" t="str">
        <f>IF(AI40="","",VLOOKUP(AI40,'シフト記号表（勤務時間帯）'!$C$4:$K$35,9,FALSE))</f>
        <v/>
      </c>
      <c r="AJ41" s="97" t="str">
        <f>IF(AJ40="","",VLOOKUP(AJ40,'シフト記号表（勤務時間帯）'!$C$4:$K$35,9,FALSE))</f>
        <v/>
      </c>
      <c r="AK41" s="97" t="str">
        <f>IF(AK40="","",VLOOKUP(AK40,'シフト記号表（勤務時間帯）'!$C$4:$K$35,9,FALSE))</f>
        <v/>
      </c>
      <c r="AL41" s="97" t="str">
        <f>IF(AL40="","",VLOOKUP(AL40,'シフト記号表（勤務時間帯）'!$C$4:$K$35,9,FALSE))</f>
        <v/>
      </c>
      <c r="AM41" s="97" t="str">
        <f>IF(AM40="","",VLOOKUP(AM40,'シフト記号表（勤務時間帯）'!$C$4:$K$35,9,FALSE))</f>
        <v/>
      </c>
      <c r="AN41" s="98" t="str">
        <f>IF(AN40="","",VLOOKUP(AN40,'シフト記号表（勤務時間帯）'!$C$4:$K$35,9,FALSE))</f>
        <v/>
      </c>
      <c r="AO41" s="96" t="str">
        <f>IF(AO40="","",VLOOKUP(AO40,'シフト記号表（勤務時間帯）'!$C$4:$K$35,9,FALSE))</f>
        <v/>
      </c>
      <c r="AP41" s="97" t="str">
        <f>IF(AP40="","",VLOOKUP(AP40,'シフト記号表（勤務時間帯）'!$C$4:$K$35,9,FALSE))</f>
        <v/>
      </c>
      <c r="AQ41" s="97" t="str">
        <f>IF(AQ40="","",VLOOKUP(AQ40,'シフト記号表（勤務時間帯）'!$C$4:$K$35,9,FALSE))</f>
        <v/>
      </c>
      <c r="AR41" s="97" t="str">
        <f>IF(AR40="","",VLOOKUP(AR40,'シフト記号表（勤務時間帯）'!$C$4:$K$35,9,FALSE))</f>
        <v/>
      </c>
      <c r="AS41" s="97" t="str">
        <f>IF(AS40="","",VLOOKUP(AS40,'シフト記号表（勤務時間帯）'!$C$4:$K$35,9,FALSE))</f>
        <v/>
      </c>
      <c r="AT41" s="97" t="str">
        <f>IF(AT40="","",VLOOKUP(AT40,'シフト記号表（勤務時間帯）'!$C$4:$K$35,9,FALSE))</f>
        <v/>
      </c>
      <c r="AU41" s="98" t="str">
        <f>IF(AU40="","",VLOOKUP(AU40,'シフト記号表（勤務時間帯）'!$C$4:$K$35,9,FALSE))</f>
        <v/>
      </c>
      <c r="AV41" s="96" t="str">
        <f>IF(AV40="","",VLOOKUP(AV40,'シフト記号表（勤務時間帯）'!$C$4:$K$35,9,FALSE))</f>
        <v/>
      </c>
      <c r="AW41" s="97" t="str">
        <f>IF(AW40="","",VLOOKUP(AW40,'シフト記号表（勤務時間帯）'!$C$4:$K$35,9,FALSE))</f>
        <v/>
      </c>
      <c r="AX41" s="98" t="str">
        <f>IF(AX40="","",VLOOKUP(AX40,'シフト記号表（勤務時間帯）'!$C$4:$K$35,9,FALSE))</f>
        <v/>
      </c>
      <c r="AY41" s="165"/>
      <c r="AZ41" s="166"/>
      <c r="BA41" s="167"/>
      <c r="BB41" s="168"/>
      <c r="BC41" s="172"/>
      <c r="BD41" s="173"/>
      <c r="BE41" s="173"/>
      <c r="BF41" s="173"/>
      <c r="BG41" s="173"/>
      <c r="BH41" s="174"/>
    </row>
    <row r="42" spans="2:60" ht="20.25" customHeight="1" x14ac:dyDescent="0.4">
      <c r="B42" s="143">
        <f>B40+1</f>
        <v>14</v>
      </c>
      <c r="C42" s="145"/>
      <c r="D42" s="146"/>
      <c r="E42" s="147"/>
      <c r="F42" s="149"/>
      <c r="G42" s="147"/>
      <c r="H42" s="152"/>
      <c r="I42" s="153"/>
      <c r="J42" s="153"/>
      <c r="K42" s="153"/>
      <c r="L42" s="154"/>
      <c r="M42" s="156"/>
      <c r="N42" s="157"/>
      <c r="O42" s="157"/>
      <c r="P42" s="158"/>
      <c r="Q42" s="162" t="s">
        <v>56</v>
      </c>
      <c r="R42" s="163"/>
      <c r="S42" s="164"/>
      <c r="T42" s="123"/>
      <c r="U42" s="124"/>
      <c r="V42" s="124"/>
      <c r="W42" s="124"/>
      <c r="X42" s="124"/>
      <c r="Y42" s="124"/>
      <c r="Z42" s="125"/>
      <c r="AA42" s="123"/>
      <c r="AB42" s="124"/>
      <c r="AC42" s="124"/>
      <c r="AD42" s="124"/>
      <c r="AE42" s="124"/>
      <c r="AF42" s="124"/>
      <c r="AG42" s="125"/>
      <c r="AH42" s="123"/>
      <c r="AI42" s="124"/>
      <c r="AJ42" s="124"/>
      <c r="AK42" s="124"/>
      <c r="AL42" s="124"/>
      <c r="AM42" s="124"/>
      <c r="AN42" s="125"/>
      <c r="AO42" s="123"/>
      <c r="AP42" s="124"/>
      <c r="AQ42" s="124"/>
      <c r="AR42" s="124"/>
      <c r="AS42" s="124"/>
      <c r="AT42" s="124"/>
      <c r="AU42" s="125"/>
      <c r="AV42" s="123"/>
      <c r="AW42" s="124"/>
      <c r="AX42" s="125"/>
      <c r="AY42" s="165">
        <f t="shared" ref="AY42" si="37">IF($BD$3="計画",SUM(T43:AU43),IF($BD$3="実績",SUM(T43:AX43),""))</f>
        <v>0</v>
      </c>
      <c r="AZ42" s="166"/>
      <c r="BA42" s="167">
        <f>IF($BD$3="計画",AY42/4,IF($BD$3="実績",AY42/($BB$7/7),""))</f>
        <v>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96" t="str">
        <f>IF(T42="","",VLOOKUP(T42,'シフト記号表（勤務時間帯）'!$C$4:$K$35,9,FALSE))</f>
        <v/>
      </c>
      <c r="U43" s="97" t="str">
        <f>IF(U42="","",VLOOKUP(U42,'シフト記号表（勤務時間帯）'!$C$4:$K$35,9,FALSE))</f>
        <v/>
      </c>
      <c r="V43" s="97" t="str">
        <f>IF(V42="","",VLOOKUP(V42,'シフト記号表（勤務時間帯）'!$C$4:$K$35,9,FALSE))</f>
        <v/>
      </c>
      <c r="W43" s="97" t="str">
        <f>IF(W42="","",VLOOKUP(W42,'シフト記号表（勤務時間帯）'!$C$4:$K$35,9,FALSE))</f>
        <v/>
      </c>
      <c r="X43" s="97" t="str">
        <f>IF(X42="","",VLOOKUP(X42,'シフト記号表（勤務時間帯）'!$C$4:$K$35,9,FALSE))</f>
        <v/>
      </c>
      <c r="Y43" s="97" t="str">
        <f>IF(Y42="","",VLOOKUP(Y42,'シフト記号表（勤務時間帯）'!$C$4:$K$35,9,FALSE))</f>
        <v/>
      </c>
      <c r="Z43" s="98" t="str">
        <f>IF(Z42="","",VLOOKUP(Z42,'シフト記号表（勤務時間帯）'!$C$4:$K$35,9,FALSE))</f>
        <v/>
      </c>
      <c r="AA43" s="96" t="str">
        <f>IF(AA42="","",VLOOKUP(AA42,'シフト記号表（勤務時間帯）'!$C$4:$K$35,9,FALSE))</f>
        <v/>
      </c>
      <c r="AB43" s="97" t="str">
        <f>IF(AB42="","",VLOOKUP(AB42,'シフト記号表（勤務時間帯）'!$C$4:$K$35,9,FALSE))</f>
        <v/>
      </c>
      <c r="AC43" s="97" t="str">
        <f>IF(AC42="","",VLOOKUP(AC42,'シフト記号表（勤務時間帯）'!$C$4:$K$35,9,FALSE))</f>
        <v/>
      </c>
      <c r="AD43" s="97" t="str">
        <f>IF(AD42="","",VLOOKUP(AD42,'シフト記号表（勤務時間帯）'!$C$4:$K$35,9,FALSE))</f>
        <v/>
      </c>
      <c r="AE43" s="97" t="str">
        <f>IF(AE42="","",VLOOKUP(AE42,'シフト記号表（勤務時間帯）'!$C$4:$K$35,9,FALSE))</f>
        <v/>
      </c>
      <c r="AF43" s="97" t="str">
        <f>IF(AF42="","",VLOOKUP(AF42,'シフト記号表（勤務時間帯）'!$C$4:$K$35,9,FALSE))</f>
        <v/>
      </c>
      <c r="AG43" s="98" t="str">
        <f>IF(AG42="","",VLOOKUP(AG42,'シフト記号表（勤務時間帯）'!$C$4:$K$35,9,FALSE))</f>
        <v/>
      </c>
      <c r="AH43" s="96" t="str">
        <f>IF(AH42="","",VLOOKUP(AH42,'シフト記号表（勤務時間帯）'!$C$4:$K$35,9,FALSE))</f>
        <v/>
      </c>
      <c r="AI43" s="97" t="str">
        <f>IF(AI42="","",VLOOKUP(AI42,'シフト記号表（勤務時間帯）'!$C$4:$K$35,9,FALSE))</f>
        <v/>
      </c>
      <c r="AJ43" s="97" t="str">
        <f>IF(AJ42="","",VLOOKUP(AJ42,'シフト記号表（勤務時間帯）'!$C$4:$K$35,9,FALSE))</f>
        <v/>
      </c>
      <c r="AK43" s="97" t="str">
        <f>IF(AK42="","",VLOOKUP(AK42,'シフト記号表（勤務時間帯）'!$C$4:$K$35,9,FALSE))</f>
        <v/>
      </c>
      <c r="AL43" s="97" t="str">
        <f>IF(AL42="","",VLOOKUP(AL42,'シフト記号表（勤務時間帯）'!$C$4:$K$35,9,FALSE))</f>
        <v/>
      </c>
      <c r="AM43" s="97" t="str">
        <f>IF(AM42="","",VLOOKUP(AM42,'シフト記号表（勤務時間帯）'!$C$4:$K$35,9,FALSE))</f>
        <v/>
      </c>
      <c r="AN43" s="98" t="str">
        <f>IF(AN42="","",VLOOKUP(AN42,'シフト記号表（勤務時間帯）'!$C$4:$K$35,9,FALSE))</f>
        <v/>
      </c>
      <c r="AO43" s="96" t="str">
        <f>IF(AO42="","",VLOOKUP(AO42,'シフト記号表（勤務時間帯）'!$C$4:$K$35,9,FALSE))</f>
        <v/>
      </c>
      <c r="AP43" s="97" t="str">
        <f>IF(AP42="","",VLOOKUP(AP42,'シフト記号表（勤務時間帯）'!$C$4:$K$35,9,FALSE))</f>
        <v/>
      </c>
      <c r="AQ43" s="97" t="str">
        <f>IF(AQ42="","",VLOOKUP(AQ42,'シフト記号表（勤務時間帯）'!$C$4:$K$35,9,FALSE))</f>
        <v/>
      </c>
      <c r="AR43" s="97" t="str">
        <f>IF(AR42="","",VLOOKUP(AR42,'シフト記号表（勤務時間帯）'!$C$4:$K$35,9,FALSE))</f>
        <v/>
      </c>
      <c r="AS43" s="97" t="str">
        <f>IF(AS42="","",VLOOKUP(AS42,'シフト記号表（勤務時間帯）'!$C$4:$K$35,9,FALSE))</f>
        <v/>
      </c>
      <c r="AT43" s="97" t="str">
        <f>IF(AT42="","",VLOOKUP(AT42,'シフト記号表（勤務時間帯）'!$C$4:$K$35,9,FALSE))</f>
        <v/>
      </c>
      <c r="AU43" s="98" t="str">
        <f>IF(AU42="","",VLOOKUP(AU42,'シフト記号表（勤務時間帯）'!$C$4:$K$35,9,FALSE))</f>
        <v/>
      </c>
      <c r="AV43" s="96" t="str">
        <f>IF(AV42="","",VLOOKUP(AV42,'シフト記号表（勤務時間帯）'!$C$4:$K$35,9,FALSE))</f>
        <v/>
      </c>
      <c r="AW43" s="97" t="str">
        <f>IF(AW42="","",VLOOKUP(AW42,'シフト記号表（勤務時間帯）'!$C$4:$K$35,9,FALSE))</f>
        <v/>
      </c>
      <c r="AX43" s="98" t="str">
        <f>IF(AX42="","",VLOOKUP(AX42,'シフト記号表（勤務時間帯）'!$C$4:$K$35,9,FALSE))</f>
        <v/>
      </c>
      <c r="AY43" s="165"/>
      <c r="AZ43" s="166"/>
      <c r="BA43" s="167"/>
      <c r="BB43" s="168"/>
      <c r="BC43" s="172"/>
      <c r="BD43" s="173"/>
      <c r="BE43" s="173"/>
      <c r="BF43" s="173"/>
      <c r="BG43" s="173"/>
      <c r="BH43" s="174"/>
    </row>
    <row r="44" spans="2:60" ht="20.25" customHeight="1" x14ac:dyDescent="0.4">
      <c r="B44" s="143">
        <f>B42+1</f>
        <v>15</v>
      </c>
      <c r="C44" s="145"/>
      <c r="D44" s="146"/>
      <c r="E44" s="147"/>
      <c r="F44" s="149"/>
      <c r="G44" s="147"/>
      <c r="H44" s="152"/>
      <c r="I44" s="153"/>
      <c r="J44" s="153"/>
      <c r="K44" s="153"/>
      <c r="L44" s="154"/>
      <c r="M44" s="156"/>
      <c r="N44" s="157"/>
      <c r="O44" s="157"/>
      <c r="P44" s="158"/>
      <c r="Q44" s="162" t="s">
        <v>56</v>
      </c>
      <c r="R44" s="163"/>
      <c r="S44" s="164"/>
      <c r="T44" s="123"/>
      <c r="U44" s="124"/>
      <c r="V44" s="124"/>
      <c r="W44" s="124"/>
      <c r="X44" s="124"/>
      <c r="Y44" s="124"/>
      <c r="Z44" s="125"/>
      <c r="AA44" s="123"/>
      <c r="AB44" s="124"/>
      <c r="AC44" s="124"/>
      <c r="AD44" s="124"/>
      <c r="AE44" s="124"/>
      <c r="AF44" s="124"/>
      <c r="AG44" s="125"/>
      <c r="AH44" s="123"/>
      <c r="AI44" s="124"/>
      <c r="AJ44" s="124"/>
      <c r="AK44" s="124"/>
      <c r="AL44" s="124"/>
      <c r="AM44" s="124"/>
      <c r="AN44" s="125"/>
      <c r="AO44" s="123"/>
      <c r="AP44" s="124"/>
      <c r="AQ44" s="124"/>
      <c r="AR44" s="124"/>
      <c r="AS44" s="124"/>
      <c r="AT44" s="124"/>
      <c r="AU44" s="125"/>
      <c r="AV44" s="123"/>
      <c r="AW44" s="124"/>
      <c r="AX44" s="125"/>
      <c r="AY44" s="165">
        <f t="shared" ref="AY44" si="38">IF($BD$3="計画",SUM(T45:AU45),IF($BD$3="実績",SUM(T45:AX45),""))</f>
        <v>0</v>
      </c>
      <c r="AZ44" s="166"/>
      <c r="BA44" s="167">
        <f>IF($BD$3="計画",AY44/4,IF($BD$3="実績",AY44/($BB$7/7),""))</f>
        <v>0</v>
      </c>
      <c r="BB44" s="168"/>
      <c r="BC44" s="169"/>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96" t="str">
        <f>IF(T44="","",VLOOKUP(T44,'シフト記号表（勤務時間帯）'!$C$4:$K$35,9,FALSE))</f>
        <v/>
      </c>
      <c r="U45" s="97" t="str">
        <f>IF(U44="","",VLOOKUP(U44,'シフト記号表（勤務時間帯）'!$C$4:$K$35,9,FALSE))</f>
        <v/>
      </c>
      <c r="V45" s="97" t="str">
        <f>IF(V44="","",VLOOKUP(V44,'シフト記号表（勤務時間帯）'!$C$4:$K$35,9,FALSE))</f>
        <v/>
      </c>
      <c r="W45" s="97" t="str">
        <f>IF(W44="","",VLOOKUP(W44,'シフト記号表（勤務時間帯）'!$C$4:$K$35,9,FALSE))</f>
        <v/>
      </c>
      <c r="X45" s="97" t="str">
        <f>IF(X44="","",VLOOKUP(X44,'シフト記号表（勤務時間帯）'!$C$4:$K$35,9,FALSE))</f>
        <v/>
      </c>
      <c r="Y45" s="97" t="str">
        <f>IF(Y44="","",VLOOKUP(Y44,'シフト記号表（勤務時間帯）'!$C$4:$K$35,9,FALSE))</f>
        <v/>
      </c>
      <c r="Z45" s="98" t="str">
        <f>IF(Z44="","",VLOOKUP(Z44,'シフト記号表（勤務時間帯）'!$C$4:$K$35,9,FALSE))</f>
        <v/>
      </c>
      <c r="AA45" s="96" t="str">
        <f>IF(AA44="","",VLOOKUP(AA44,'シフト記号表（勤務時間帯）'!$C$4:$K$35,9,FALSE))</f>
        <v/>
      </c>
      <c r="AB45" s="97" t="str">
        <f>IF(AB44="","",VLOOKUP(AB44,'シフト記号表（勤務時間帯）'!$C$4:$K$35,9,FALSE))</f>
        <v/>
      </c>
      <c r="AC45" s="97" t="str">
        <f>IF(AC44="","",VLOOKUP(AC44,'シフト記号表（勤務時間帯）'!$C$4:$K$35,9,FALSE))</f>
        <v/>
      </c>
      <c r="AD45" s="97" t="str">
        <f>IF(AD44="","",VLOOKUP(AD44,'シフト記号表（勤務時間帯）'!$C$4:$K$35,9,FALSE))</f>
        <v/>
      </c>
      <c r="AE45" s="97" t="str">
        <f>IF(AE44="","",VLOOKUP(AE44,'シフト記号表（勤務時間帯）'!$C$4:$K$35,9,FALSE))</f>
        <v/>
      </c>
      <c r="AF45" s="97" t="str">
        <f>IF(AF44="","",VLOOKUP(AF44,'シフト記号表（勤務時間帯）'!$C$4:$K$35,9,FALSE))</f>
        <v/>
      </c>
      <c r="AG45" s="98" t="str">
        <f>IF(AG44="","",VLOOKUP(AG44,'シフト記号表（勤務時間帯）'!$C$4:$K$35,9,FALSE))</f>
        <v/>
      </c>
      <c r="AH45" s="96" t="str">
        <f>IF(AH44="","",VLOOKUP(AH44,'シフト記号表（勤務時間帯）'!$C$4:$K$35,9,FALSE))</f>
        <v/>
      </c>
      <c r="AI45" s="97" t="str">
        <f>IF(AI44="","",VLOOKUP(AI44,'シフト記号表（勤務時間帯）'!$C$4:$K$35,9,FALSE))</f>
        <v/>
      </c>
      <c r="AJ45" s="97" t="str">
        <f>IF(AJ44="","",VLOOKUP(AJ44,'シフト記号表（勤務時間帯）'!$C$4:$K$35,9,FALSE))</f>
        <v/>
      </c>
      <c r="AK45" s="97" t="str">
        <f>IF(AK44="","",VLOOKUP(AK44,'シフト記号表（勤務時間帯）'!$C$4:$K$35,9,FALSE))</f>
        <v/>
      </c>
      <c r="AL45" s="97" t="str">
        <f>IF(AL44="","",VLOOKUP(AL44,'シフト記号表（勤務時間帯）'!$C$4:$K$35,9,FALSE))</f>
        <v/>
      </c>
      <c r="AM45" s="97" t="str">
        <f>IF(AM44="","",VLOOKUP(AM44,'シフト記号表（勤務時間帯）'!$C$4:$K$35,9,FALSE))</f>
        <v/>
      </c>
      <c r="AN45" s="98" t="str">
        <f>IF(AN44="","",VLOOKUP(AN44,'シフト記号表（勤務時間帯）'!$C$4:$K$35,9,FALSE))</f>
        <v/>
      </c>
      <c r="AO45" s="96" t="str">
        <f>IF(AO44="","",VLOOKUP(AO44,'シフト記号表（勤務時間帯）'!$C$4:$K$35,9,FALSE))</f>
        <v/>
      </c>
      <c r="AP45" s="97" t="str">
        <f>IF(AP44="","",VLOOKUP(AP44,'シフト記号表（勤務時間帯）'!$C$4:$K$35,9,FALSE))</f>
        <v/>
      </c>
      <c r="AQ45" s="97" t="str">
        <f>IF(AQ44="","",VLOOKUP(AQ44,'シフト記号表（勤務時間帯）'!$C$4:$K$35,9,FALSE))</f>
        <v/>
      </c>
      <c r="AR45" s="97" t="str">
        <f>IF(AR44="","",VLOOKUP(AR44,'シフト記号表（勤務時間帯）'!$C$4:$K$35,9,FALSE))</f>
        <v/>
      </c>
      <c r="AS45" s="97" t="str">
        <f>IF(AS44="","",VLOOKUP(AS44,'シフト記号表（勤務時間帯）'!$C$4:$K$35,9,FALSE))</f>
        <v/>
      </c>
      <c r="AT45" s="97" t="str">
        <f>IF(AT44="","",VLOOKUP(AT44,'シフト記号表（勤務時間帯）'!$C$4:$K$35,9,FALSE))</f>
        <v/>
      </c>
      <c r="AU45" s="98" t="str">
        <f>IF(AU44="","",VLOOKUP(AU44,'シフト記号表（勤務時間帯）'!$C$4:$K$35,9,FALSE))</f>
        <v/>
      </c>
      <c r="AV45" s="96" t="str">
        <f>IF(AV44="","",VLOOKUP(AV44,'シフト記号表（勤務時間帯）'!$C$4:$K$35,9,FALSE))</f>
        <v/>
      </c>
      <c r="AW45" s="97" t="str">
        <f>IF(AW44="","",VLOOKUP(AW44,'シフト記号表（勤務時間帯）'!$C$4:$K$35,9,FALSE))</f>
        <v/>
      </c>
      <c r="AX45" s="98" t="str">
        <f>IF(AX44="","",VLOOKUP(AX44,'シフト記号表（勤務時間帯）'!$C$4:$K$35,9,FALSE))</f>
        <v/>
      </c>
      <c r="AY45" s="165"/>
      <c r="AZ45" s="166"/>
      <c r="BA45" s="167"/>
      <c r="BB45" s="168"/>
      <c r="BC45" s="172"/>
      <c r="BD45" s="173"/>
      <c r="BE45" s="173"/>
      <c r="BF45" s="173"/>
      <c r="BG45" s="173"/>
      <c r="BH45" s="174"/>
    </row>
    <row r="46" spans="2:60" ht="20.25" customHeight="1" x14ac:dyDescent="0.4">
      <c r="B46" s="143">
        <f>B44+1</f>
        <v>16</v>
      </c>
      <c r="C46" s="145"/>
      <c r="D46" s="146"/>
      <c r="E46" s="147"/>
      <c r="F46" s="149"/>
      <c r="G46" s="147"/>
      <c r="H46" s="152"/>
      <c r="I46" s="153"/>
      <c r="J46" s="153"/>
      <c r="K46" s="153"/>
      <c r="L46" s="154"/>
      <c r="M46" s="156"/>
      <c r="N46" s="157"/>
      <c r="O46" s="157"/>
      <c r="P46" s="158"/>
      <c r="Q46" s="162" t="s">
        <v>56</v>
      </c>
      <c r="R46" s="163"/>
      <c r="S46" s="164"/>
      <c r="T46" s="123"/>
      <c r="U46" s="124"/>
      <c r="V46" s="124"/>
      <c r="W46" s="124"/>
      <c r="X46" s="124"/>
      <c r="Y46" s="124"/>
      <c r="Z46" s="125"/>
      <c r="AA46" s="123"/>
      <c r="AB46" s="124"/>
      <c r="AC46" s="124"/>
      <c r="AD46" s="124"/>
      <c r="AE46" s="124"/>
      <c r="AF46" s="124"/>
      <c r="AG46" s="125"/>
      <c r="AH46" s="123"/>
      <c r="AI46" s="124"/>
      <c r="AJ46" s="124"/>
      <c r="AK46" s="124"/>
      <c r="AL46" s="124"/>
      <c r="AM46" s="124"/>
      <c r="AN46" s="125"/>
      <c r="AO46" s="123"/>
      <c r="AP46" s="124"/>
      <c r="AQ46" s="124"/>
      <c r="AR46" s="124"/>
      <c r="AS46" s="124"/>
      <c r="AT46" s="124"/>
      <c r="AU46" s="125"/>
      <c r="AV46" s="123"/>
      <c r="AW46" s="124"/>
      <c r="AX46" s="125"/>
      <c r="AY46" s="165">
        <f t="shared" ref="AY46" si="39">IF($BD$3="計画",SUM(T47:AU47),IF($BD$3="実績",SUM(T47:AX47),""))</f>
        <v>0</v>
      </c>
      <c r="AZ46" s="166"/>
      <c r="BA46" s="167">
        <f>IF($BD$3="計画",AY46/4,IF($BD$3="実績",AY46/($BB$7/7),""))</f>
        <v>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96" t="str">
        <f>IF(T46="","",VLOOKUP(T46,'シフト記号表（勤務時間帯）'!$C$4:$K$35,9,FALSE))</f>
        <v/>
      </c>
      <c r="U47" s="97" t="str">
        <f>IF(U46="","",VLOOKUP(U46,'シフト記号表（勤務時間帯）'!$C$4:$K$35,9,FALSE))</f>
        <v/>
      </c>
      <c r="V47" s="97" t="str">
        <f>IF(V46="","",VLOOKUP(V46,'シフト記号表（勤務時間帯）'!$C$4:$K$35,9,FALSE))</f>
        <v/>
      </c>
      <c r="W47" s="97" t="str">
        <f>IF(W46="","",VLOOKUP(W46,'シフト記号表（勤務時間帯）'!$C$4:$K$35,9,FALSE))</f>
        <v/>
      </c>
      <c r="X47" s="97" t="str">
        <f>IF(X46="","",VLOOKUP(X46,'シフト記号表（勤務時間帯）'!$C$4:$K$35,9,FALSE))</f>
        <v/>
      </c>
      <c r="Y47" s="97" t="str">
        <f>IF(Y46="","",VLOOKUP(Y46,'シフト記号表（勤務時間帯）'!$C$4:$K$35,9,FALSE))</f>
        <v/>
      </c>
      <c r="Z47" s="98" t="str">
        <f>IF(Z46="","",VLOOKUP(Z46,'シフト記号表（勤務時間帯）'!$C$4:$K$35,9,FALSE))</f>
        <v/>
      </c>
      <c r="AA47" s="96" t="str">
        <f>IF(AA46="","",VLOOKUP(AA46,'シフト記号表（勤務時間帯）'!$C$4:$K$35,9,FALSE))</f>
        <v/>
      </c>
      <c r="AB47" s="97" t="str">
        <f>IF(AB46="","",VLOOKUP(AB46,'シフト記号表（勤務時間帯）'!$C$4:$K$35,9,FALSE))</f>
        <v/>
      </c>
      <c r="AC47" s="97" t="str">
        <f>IF(AC46="","",VLOOKUP(AC46,'シフト記号表（勤務時間帯）'!$C$4:$K$35,9,FALSE))</f>
        <v/>
      </c>
      <c r="AD47" s="97" t="str">
        <f>IF(AD46="","",VLOOKUP(AD46,'シフト記号表（勤務時間帯）'!$C$4:$K$35,9,FALSE))</f>
        <v/>
      </c>
      <c r="AE47" s="97" t="str">
        <f>IF(AE46="","",VLOOKUP(AE46,'シフト記号表（勤務時間帯）'!$C$4:$K$35,9,FALSE))</f>
        <v/>
      </c>
      <c r="AF47" s="97" t="str">
        <f>IF(AF46="","",VLOOKUP(AF46,'シフト記号表（勤務時間帯）'!$C$4:$K$35,9,FALSE))</f>
        <v/>
      </c>
      <c r="AG47" s="98" t="str">
        <f>IF(AG46="","",VLOOKUP(AG46,'シフト記号表（勤務時間帯）'!$C$4:$K$35,9,FALSE))</f>
        <v/>
      </c>
      <c r="AH47" s="96" t="str">
        <f>IF(AH46="","",VLOOKUP(AH46,'シフト記号表（勤務時間帯）'!$C$4:$K$35,9,FALSE))</f>
        <v/>
      </c>
      <c r="AI47" s="97" t="str">
        <f>IF(AI46="","",VLOOKUP(AI46,'シフト記号表（勤務時間帯）'!$C$4:$K$35,9,FALSE))</f>
        <v/>
      </c>
      <c r="AJ47" s="97" t="str">
        <f>IF(AJ46="","",VLOOKUP(AJ46,'シフト記号表（勤務時間帯）'!$C$4:$K$35,9,FALSE))</f>
        <v/>
      </c>
      <c r="AK47" s="97" t="str">
        <f>IF(AK46="","",VLOOKUP(AK46,'シフト記号表（勤務時間帯）'!$C$4:$K$35,9,FALSE))</f>
        <v/>
      </c>
      <c r="AL47" s="97" t="str">
        <f>IF(AL46="","",VLOOKUP(AL46,'シフト記号表（勤務時間帯）'!$C$4:$K$35,9,FALSE))</f>
        <v/>
      </c>
      <c r="AM47" s="97" t="str">
        <f>IF(AM46="","",VLOOKUP(AM46,'シフト記号表（勤務時間帯）'!$C$4:$K$35,9,FALSE))</f>
        <v/>
      </c>
      <c r="AN47" s="98" t="str">
        <f>IF(AN46="","",VLOOKUP(AN46,'シフト記号表（勤務時間帯）'!$C$4:$K$35,9,FALSE))</f>
        <v/>
      </c>
      <c r="AO47" s="96" t="str">
        <f>IF(AO46="","",VLOOKUP(AO46,'シフト記号表（勤務時間帯）'!$C$4:$K$35,9,FALSE))</f>
        <v/>
      </c>
      <c r="AP47" s="97" t="str">
        <f>IF(AP46="","",VLOOKUP(AP46,'シフト記号表（勤務時間帯）'!$C$4:$K$35,9,FALSE))</f>
        <v/>
      </c>
      <c r="AQ47" s="97" t="str">
        <f>IF(AQ46="","",VLOOKUP(AQ46,'シフト記号表（勤務時間帯）'!$C$4:$K$35,9,FALSE))</f>
        <v/>
      </c>
      <c r="AR47" s="97" t="str">
        <f>IF(AR46="","",VLOOKUP(AR46,'シフト記号表（勤務時間帯）'!$C$4:$K$35,9,FALSE))</f>
        <v/>
      </c>
      <c r="AS47" s="97" t="str">
        <f>IF(AS46="","",VLOOKUP(AS46,'シフト記号表（勤務時間帯）'!$C$4:$K$35,9,FALSE))</f>
        <v/>
      </c>
      <c r="AT47" s="97" t="str">
        <f>IF(AT46="","",VLOOKUP(AT46,'シフト記号表（勤務時間帯）'!$C$4:$K$35,9,FALSE))</f>
        <v/>
      </c>
      <c r="AU47" s="98" t="str">
        <f>IF(AU46="","",VLOOKUP(AU46,'シフト記号表（勤務時間帯）'!$C$4:$K$35,9,FALSE))</f>
        <v/>
      </c>
      <c r="AV47" s="96" t="str">
        <f>IF(AV46="","",VLOOKUP(AV46,'シフト記号表（勤務時間帯）'!$C$4:$K$35,9,FALSE))</f>
        <v/>
      </c>
      <c r="AW47" s="97" t="str">
        <f>IF(AW46="","",VLOOKUP(AW46,'シフト記号表（勤務時間帯）'!$C$4:$K$35,9,FALSE))</f>
        <v/>
      </c>
      <c r="AX47" s="98" t="str">
        <f>IF(AX46="","",VLOOKUP(AX46,'シフト記号表（勤務時間帯）'!$C$4:$K$35,9,FALSE))</f>
        <v/>
      </c>
      <c r="AY47" s="165"/>
      <c r="AZ47" s="166"/>
      <c r="BA47" s="167"/>
      <c r="BB47" s="168"/>
      <c r="BC47" s="172"/>
      <c r="BD47" s="173"/>
      <c r="BE47" s="173"/>
      <c r="BF47" s="173"/>
      <c r="BG47" s="173"/>
      <c r="BH47" s="174"/>
    </row>
    <row r="48" spans="2:60" ht="20.25" customHeight="1" x14ac:dyDescent="0.4">
      <c r="B48" s="143">
        <f>B46+1</f>
        <v>17</v>
      </c>
      <c r="C48" s="145"/>
      <c r="D48" s="146"/>
      <c r="E48" s="147"/>
      <c r="F48" s="149"/>
      <c r="G48" s="147"/>
      <c r="H48" s="152"/>
      <c r="I48" s="153"/>
      <c r="J48" s="153"/>
      <c r="K48" s="153"/>
      <c r="L48" s="154"/>
      <c r="M48" s="156"/>
      <c r="N48" s="157"/>
      <c r="O48" s="157"/>
      <c r="P48" s="158"/>
      <c r="Q48" s="162" t="s">
        <v>56</v>
      </c>
      <c r="R48" s="163"/>
      <c r="S48" s="164"/>
      <c r="T48" s="123"/>
      <c r="U48" s="124"/>
      <c r="V48" s="124"/>
      <c r="W48" s="124"/>
      <c r="X48" s="124"/>
      <c r="Y48" s="124"/>
      <c r="Z48" s="125"/>
      <c r="AA48" s="123"/>
      <c r="AB48" s="124"/>
      <c r="AC48" s="124"/>
      <c r="AD48" s="124"/>
      <c r="AE48" s="124"/>
      <c r="AF48" s="124"/>
      <c r="AG48" s="125"/>
      <c r="AH48" s="123"/>
      <c r="AI48" s="124"/>
      <c r="AJ48" s="124"/>
      <c r="AK48" s="124"/>
      <c r="AL48" s="124"/>
      <c r="AM48" s="124"/>
      <c r="AN48" s="125"/>
      <c r="AO48" s="123"/>
      <c r="AP48" s="124"/>
      <c r="AQ48" s="124"/>
      <c r="AR48" s="124"/>
      <c r="AS48" s="124"/>
      <c r="AT48" s="124"/>
      <c r="AU48" s="125"/>
      <c r="AV48" s="123"/>
      <c r="AW48" s="124"/>
      <c r="AX48" s="125"/>
      <c r="AY48" s="165">
        <f t="shared" ref="AY48" si="40">IF($BD$3="計画",SUM(T49:AU49),IF($BD$3="実績",SUM(T49:AX49),""))</f>
        <v>0</v>
      </c>
      <c r="AZ48" s="166"/>
      <c r="BA48" s="167">
        <f>IF($BD$3="計画",AY48/4,IF($BD$3="実績",AY48/($BB$7/7),""))</f>
        <v>0</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96" t="str">
        <f>IF(T48="","",VLOOKUP(T48,'シフト記号表（勤務時間帯）'!$C$4:$K$35,9,FALSE))</f>
        <v/>
      </c>
      <c r="U49" s="97" t="str">
        <f>IF(U48="","",VLOOKUP(U48,'シフト記号表（勤務時間帯）'!$C$4:$K$35,9,FALSE))</f>
        <v/>
      </c>
      <c r="V49" s="97" t="str">
        <f>IF(V48="","",VLOOKUP(V48,'シフト記号表（勤務時間帯）'!$C$4:$K$35,9,FALSE))</f>
        <v/>
      </c>
      <c r="W49" s="97" t="str">
        <f>IF(W48="","",VLOOKUP(W48,'シフト記号表（勤務時間帯）'!$C$4:$K$35,9,FALSE))</f>
        <v/>
      </c>
      <c r="X49" s="97" t="str">
        <f>IF(X48="","",VLOOKUP(X48,'シフト記号表（勤務時間帯）'!$C$4:$K$35,9,FALSE))</f>
        <v/>
      </c>
      <c r="Y49" s="97" t="str">
        <f>IF(Y48="","",VLOOKUP(Y48,'シフト記号表（勤務時間帯）'!$C$4:$K$35,9,FALSE))</f>
        <v/>
      </c>
      <c r="Z49" s="98" t="str">
        <f>IF(Z48="","",VLOOKUP(Z48,'シフト記号表（勤務時間帯）'!$C$4:$K$35,9,FALSE))</f>
        <v/>
      </c>
      <c r="AA49" s="96" t="str">
        <f>IF(AA48="","",VLOOKUP(AA48,'シフト記号表（勤務時間帯）'!$C$4:$K$35,9,FALSE))</f>
        <v/>
      </c>
      <c r="AB49" s="97" t="str">
        <f>IF(AB48="","",VLOOKUP(AB48,'シフト記号表（勤務時間帯）'!$C$4:$K$35,9,FALSE))</f>
        <v/>
      </c>
      <c r="AC49" s="97" t="str">
        <f>IF(AC48="","",VLOOKUP(AC48,'シフト記号表（勤務時間帯）'!$C$4:$K$35,9,FALSE))</f>
        <v/>
      </c>
      <c r="AD49" s="97" t="str">
        <f>IF(AD48="","",VLOOKUP(AD48,'シフト記号表（勤務時間帯）'!$C$4:$K$35,9,FALSE))</f>
        <v/>
      </c>
      <c r="AE49" s="97" t="str">
        <f>IF(AE48="","",VLOOKUP(AE48,'シフト記号表（勤務時間帯）'!$C$4:$K$35,9,FALSE))</f>
        <v/>
      </c>
      <c r="AF49" s="97" t="str">
        <f>IF(AF48="","",VLOOKUP(AF48,'シフト記号表（勤務時間帯）'!$C$4:$K$35,9,FALSE))</f>
        <v/>
      </c>
      <c r="AG49" s="98" t="str">
        <f>IF(AG48="","",VLOOKUP(AG48,'シフト記号表（勤務時間帯）'!$C$4:$K$35,9,FALSE))</f>
        <v/>
      </c>
      <c r="AH49" s="96" t="str">
        <f>IF(AH48="","",VLOOKUP(AH48,'シフト記号表（勤務時間帯）'!$C$4:$K$35,9,FALSE))</f>
        <v/>
      </c>
      <c r="AI49" s="97" t="str">
        <f>IF(AI48="","",VLOOKUP(AI48,'シフト記号表（勤務時間帯）'!$C$4:$K$35,9,FALSE))</f>
        <v/>
      </c>
      <c r="AJ49" s="97" t="str">
        <f>IF(AJ48="","",VLOOKUP(AJ48,'シフト記号表（勤務時間帯）'!$C$4:$K$35,9,FALSE))</f>
        <v/>
      </c>
      <c r="AK49" s="97" t="str">
        <f>IF(AK48="","",VLOOKUP(AK48,'シフト記号表（勤務時間帯）'!$C$4:$K$35,9,FALSE))</f>
        <v/>
      </c>
      <c r="AL49" s="97" t="str">
        <f>IF(AL48="","",VLOOKUP(AL48,'シフト記号表（勤務時間帯）'!$C$4:$K$35,9,FALSE))</f>
        <v/>
      </c>
      <c r="AM49" s="97" t="str">
        <f>IF(AM48="","",VLOOKUP(AM48,'シフト記号表（勤務時間帯）'!$C$4:$K$35,9,FALSE))</f>
        <v/>
      </c>
      <c r="AN49" s="98" t="str">
        <f>IF(AN48="","",VLOOKUP(AN48,'シフト記号表（勤務時間帯）'!$C$4:$K$35,9,FALSE))</f>
        <v/>
      </c>
      <c r="AO49" s="96" t="str">
        <f>IF(AO48="","",VLOOKUP(AO48,'シフト記号表（勤務時間帯）'!$C$4:$K$35,9,FALSE))</f>
        <v/>
      </c>
      <c r="AP49" s="97" t="str">
        <f>IF(AP48="","",VLOOKUP(AP48,'シフト記号表（勤務時間帯）'!$C$4:$K$35,9,FALSE))</f>
        <v/>
      </c>
      <c r="AQ49" s="97" t="str">
        <f>IF(AQ48="","",VLOOKUP(AQ48,'シフト記号表（勤務時間帯）'!$C$4:$K$35,9,FALSE))</f>
        <v/>
      </c>
      <c r="AR49" s="97" t="str">
        <f>IF(AR48="","",VLOOKUP(AR48,'シフト記号表（勤務時間帯）'!$C$4:$K$35,9,FALSE))</f>
        <v/>
      </c>
      <c r="AS49" s="97" t="str">
        <f>IF(AS48="","",VLOOKUP(AS48,'シフト記号表（勤務時間帯）'!$C$4:$K$35,9,FALSE))</f>
        <v/>
      </c>
      <c r="AT49" s="97" t="str">
        <f>IF(AT48="","",VLOOKUP(AT48,'シフト記号表（勤務時間帯）'!$C$4:$K$35,9,FALSE))</f>
        <v/>
      </c>
      <c r="AU49" s="98" t="str">
        <f>IF(AU48="","",VLOOKUP(AU48,'シフト記号表（勤務時間帯）'!$C$4:$K$35,9,FALSE))</f>
        <v/>
      </c>
      <c r="AV49" s="96" t="str">
        <f>IF(AV48="","",VLOOKUP(AV48,'シフト記号表（勤務時間帯）'!$C$4:$K$35,9,FALSE))</f>
        <v/>
      </c>
      <c r="AW49" s="97" t="str">
        <f>IF(AW48="","",VLOOKUP(AW48,'シフト記号表（勤務時間帯）'!$C$4:$K$35,9,FALSE))</f>
        <v/>
      </c>
      <c r="AX49" s="98" t="str">
        <f>IF(AX48="","",VLOOKUP(AX48,'シフト記号表（勤務時間帯）'!$C$4:$K$35,9,FALSE))</f>
        <v/>
      </c>
      <c r="AY49" s="165"/>
      <c r="AZ49" s="166"/>
      <c r="BA49" s="167"/>
      <c r="BB49" s="168"/>
      <c r="BC49" s="172"/>
      <c r="BD49" s="173"/>
      <c r="BE49" s="173"/>
      <c r="BF49" s="173"/>
      <c r="BG49" s="173"/>
      <c r="BH49" s="174"/>
    </row>
    <row r="50" spans="2:60" ht="20.25" customHeight="1" x14ac:dyDescent="0.4">
      <c r="B50" s="143">
        <f>B48+1</f>
        <v>18</v>
      </c>
      <c r="C50" s="145"/>
      <c r="D50" s="146"/>
      <c r="E50" s="147"/>
      <c r="F50" s="149"/>
      <c r="G50" s="147"/>
      <c r="H50" s="152"/>
      <c r="I50" s="153"/>
      <c r="J50" s="153"/>
      <c r="K50" s="153"/>
      <c r="L50" s="154"/>
      <c r="M50" s="156"/>
      <c r="N50" s="157"/>
      <c r="O50" s="157"/>
      <c r="P50" s="158"/>
      <c r="Q50" s="162" t="s">
        <v>56</v>
      </c>
      <c r="R50" s="163"/>
      <c r="S50" s="164"/>
      <c r="T50" s="123"/>
      <c r="U50" s="124"/>
      <c r="V50" s="124"/>
      <c r="W50" s="124"/>
      <c r="X50" s="124"/>
      <c r="Y50" s="124"/>
      <c r="Z50" s="125"/>
      <c r="AA50" s="123"/>
      <c r="AB50" s="124"/>
      <c r="AC50" s="124"/>
      <c r="AD50" s="124"/>
      <c r="AE50" s="124"/>
      <c r="AF50" s="124"/>
      <c r="AG50" s="125"/>
      <c r="AH50" s="123"/>
      <c r="AI50" s="124"/>
      <c r="AJ50" s="124"/>
      <c r="AK50" s="124"/>
      <c r="AL50" s="124"/>
      <c r="AM50" s="124"/>
      <c r="AN50" s="125"/>
      <c r="AO50" s="123"/>
      <c r="AP50" s="124"/>
      <c r="AQ50" s="124"/>
      <c r="AR50" s="124"/>
      <c r="AS50" s="124"/>
      <c r="AT50" s="124"/>
      <c r="AU50" s="125"/>
      <c r="AV50" s="123"/>
      <c r="AW50" s="124"/>
      <c r="AX50" s="125"/>
      <c r="AY50" s="165">
        <f t="shared" ref="AY50" si="41">IF($BD$3="計画",SUM(T51:AU51),IF($BD$3="実績",SUM(T51:AX51),""))</f>
        <v>0</v>
      </c>
      <c r="AZ50" s="166"/>
      <c r="BA50" s="167">
        <f>IF($BD$3="計画",AY50/4,IF($BD$3="実績",AY50/($BB$7/7),""))</f>
        <v>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96" t="str">
        <f>IF(T50="","",VLOOKUP(T50,'シフト記号表（勤務時間帯）'!$C$4:$K$35,9,FALSE))</f>
        <v/>
      </c>
      <c r="U51" s="97" t="str">
        <f>IF(U50="","",VLOOKUP(U50,'シフト記号表（勤務時間帯）'!$C$4:$K$35,9,FALSE))</f>
        <v/>
      </c>
      <c r="V51" s="97" t="str">
        <f>IF(V50="","",VLOOKUP(V50,'シフト記号表（勤務時間帯）'!$C$4:$K$35,9,FALSE))</f>
        <v/>
      </c>
      <c r="W51" s="97" t="str">
        <f>IF(W50="","",VLOOKUP(W50,'シフト記号表（勤務時間帯）'!$C$4:$K$35,9,FALSE))</f>
        <v/>
      </c>
      <c r="X51" s="97" t="str">
        <f>IF(X50="","",VLOOKUP(X50,'シフト記号表（勤務時間帯）'!$C$4:$K$35,9,FALSE))</f>
        <v/>
      </c>
      <c r="Y51" s="97" t="str">
        <f>IF(Y50="","",VLOOKUP(Y50,'シフト記号表（勤務時間帯）'!$C$4:$K$35,9,FALSE))</f>
        <v/>
      </c>
      <c r="Z51" s="98" t="str">
        <f>IF(Z50="","",VLOOKUP(Z50,'シフト記号表（勤務時間帯）'!$C$4:$K$35,9,FALSE))</f>
        <v/>
      </c>
      <c r="AA51" s="96" t="str">
        <f>IF(AA50="","",VLOOKUP(AA50,'シフト記号表（勤務時間帯）'!$C$4:$K$35,9,FALSE))</f>
        <v/>
      </c>
      <c r="AB51" s="97" t="str">
        <f>IF(AB50="","",VLOOKUP(AB50,'シフト記号表（勤務時間帯）'!$C$4:$K$35,9,FALSE))</f>
        <v/>
      </c>
      <c r="AC51" s="97" t="str">
        <f>IF(AC50="","",VLOOKUP(AC50,'シフト記号表（勤務時間帯）'!$C$4:$K$35,9,FALSE))</f>
        <v/>
      </c>
      <c r="AD51" s="97" t="str">
        <f>IF(AD50="","",VLOOKUP(AD50,'シフト記号表（勤務時間帯）'!$C$4:$K$35,9,FALSE))</f>
        <v/>
      </c>
      <c r="AE51" s="97" t="str">
        <f>IF(AE50="","",VLOOKUP(AE50,'シフト記号表（勤務時間帯）'!$C$4:$K$35,9,FALSE))</f>
        <v/>
      </c>
      <c r="AF51" s="97" t="str">
        <f>IF(AF50="","",VLOOKUP(AF50,'シフト記号表（勤務時間帯）'!$C$4:$K$35,9,FALSE))</f>
        <v/>
      </c>
      <c r="AG51" s="98" t="str">
        <f>IF(AG50="","",VLOOKUP(AG50,'シフト記号表（勤務時間帯）'!$C$4:$K$35,9,FALSE))</f>
        <v/>
      </c>
      <c r="AH51" s="96" t="str">
        <f>IF(AH50="","",VLOOKUP(AH50,'シフト記号表（勤務時間帯）'!$C$4:$K$35,9,FALSE))</f>
        <v/>
      </c>
      <c r="AI51" s="97" t="str">
        <f>IF(AI50="","",VLOOKUP(AI50,'シフト記号表（勤務時間帯）'!$C$4:$K$35,9,FALSE))</f>
        <v/>
      </c>
      <c r="AJ51" s="97" t="str">
        <f>IF(AJ50="","",VLOOKUP(AJ50,'シフト記号表（勤務時間帯）'!$C$4:$K$35,9,FALSE))</f>
        <v/>
      </c>
      <c r="AK51" s="97" t="str">
        <f>IF(AK50="","",VLOOKUP(AK50,'シフト記号表（勤務時間帯）'!$C$4:$K$35,9,FALSE))</f>
        <v/>
      </c>
      <c r="AL51" s="97" t="str">
        <f>IF(AL50="","",VLOOKUP(AL50,'シフト記号表（勤務時間帯）'!$C$4:$K$35,9,FALSE))</f>
        <v/>
      </c>
      <c r="AM51" s="97" t="str">
        <f>IF(AM50="","",VLOOKUP(AM50,'シフト記号表（勤務時間帯）'!$C$4:$K$35,9,FALSE))</f>
        <v/>
      </c>
      <c r="AN51" s="98" t="str">
        <f>IF(AN50="","",VLOOKUP(AN50,'シフト記号表（勤務時間帯）'!$C$4:$K$35,9,FALSE))</f>
        <v/>
      </c>
      <c r="AO51" s="96" t="str">
        <f>IF(AO50="","",VLOOKUP(AO50,'シフト記号表（勤務時間帯）'!$C$4:$K$35,9,FALSE))</f>
        <v/>
      </c>
      <c r="AP51" s="97" t="str">
        <f>IF(AP50="","",VLOOKUP(AP50,'シフト記号表（勤務時間帯）'!$C$4:$K$35,9,FALSE))</f>
        <v/>
      </c>
      <c r="AQ51" s="97" t="str">
        <f>IF(AQ50="","",VLOOKUP(AQ50,'シフト記号表（勤務時間帯）'!$C$4:$K$35,9,FALSE))</f>
        <v/>
      </c>
      <c r="AR51" s="97" t="str">
        <f>IF(AR50="","",VLOOKUP(AR50,'シフト記号表（勤務時間帯）'!$C$4:$K$35,9,FALSE))</f>
        <v/>
      </c>
      <c r="AS51" s="97" t="str">
        <f>IF(AS50="","",VLOOKUP(AS50,'シフト記号表（勤務時間帯）'!$C$4:$K$35,9,FALSE))</f>
        <v/>
      </c>
      <c r="AT51" s="97" t="str">
        <f>IF(AT50="","",VLOOKUP(AT50,'シフト記号表（勤務時間帯）'!$C$4:$K$35,9,FALSE))</f>
        <v/>
      </c>
      <c r="AU51" s="98" t="str">
        <f>IF(AU50="","",VLOOKUP(AU50,'シフト記号表（勤務時間帯）'!$C$4:$K$35,9,FALSE))</f>
        <v/>
      </c>
      <c r="AV51" s="96" t="str">
        <f>IF(AV50="","",VLOOKUP(AV50,'シフト記号表（勤務時間帯）'!$C$4:$K$35,9,FALSE))</f>
        <v/>
      </c>
      <c r="AW51" s="97" t="str">
        <f>IF(AW50="","",VLOOKUP(AW50,'シフト記号表（勤務時間帯）'!$C$4:$K$35,9,FALSE))</f>
        <v/>
      </c>
      <c r="AX51" s="98" t="str">
        <f>IF(AX50="","",VLOOKUP(AX50,'シフト記号表（勤務時間帯）'!$C$4:$K$35,9,FALSE))</f>
        <v/>
      </c>
      <c r="AY51" s="165"/>
      <c r="AZ51" s="166"/>
      <c r="BA51" s="167"/>
      <c r="BB51" s="168"/>
      <c r="BC51" s="172"/>
      <c r="BD51" s="173"/>
      <c r="BE51" s="173"/>
      <c r="BF51" s="173"/>
      <c r="BG51" s="173"/>
      <c r="BH51" s="174"/>
    </row>
    <row r="52" spans="2:60" ht="20.25" customHeight="1" x14ac:dyDescent="0.4">
      <c r="B52" s="143">
        <f>B50+1</f>
        <v>19</v>
      </c>
      <c r="C52" s="145"/>
      <c r="D52" s="146"/>
      <c r="E52" s="147"/>
      <c r="F52" s="149"/>
      <c r="G52" s="147"/>
      <c r="H52" s="152"/>
      <c r="I52" s="153"/>
      <c r="J52" s="153"/>
      <c r="K52" s="153"/>
      <c r="L52" s="154"/>
      <c r="M52" s="156"/>
      <c r="N52" s="157"/>
      <c r="O52" s="157"/>
      <c r="P52" s="158"/>
      <c r="Q52" s="162" t="s">
        <v>56</v>
      </c>
      <c r="R52" s="163"/>
      <c r="S52" s="164"/>
      <c r="T52" s="123"/>
      <c r="U52" s="124"/>
      <c r="V52" s="124"/>
      <c r="W52" s="124"/>
      <c r="X52" s="124"/>
      <c r="Y52" s="124"/>
      <c r="Z52" s="125"/>
      <c r="AA52" s="123"/>
      <c r="AB52" s="124"/>
      <c r="AC52" s="124"/>
      <c r="AD52" s="124"/>
      <c r="AE52" s="124"/>
      <c r="AF52" s="124"/>
      <c r="AG52" s="125"/>
      <c r="AH52" s="123"/>
      <c r="AI52" s="124"/>
      <c r="AJ52" s="124"/>
      <c r="AK52" s="124"/>
      <c r="AL52" s="124"/>
      <c r="AM52" s="124"/>
      <c r="AN52" s="125"/>
      <c r="AO52" s="123"/>
      <c r="AP52" s="124"/>
      <c r="AQ52" s="124"/>
      <c r="AR52" s="124"/>
      <c r="AS52" s="124"/>
      <c r="AT52" s="124"/>
      <c r="AU52" s="125"/>
      <c r="AV52" s="123"/>
      <c r="AW52" s="124"/>
      <c r="AX52" s="125"/>
      <c r="AY52" s="165">
        <f t="shared" ref="AY52" si="42">IF($BD$3="計画",SUM(T53:AU53),IF($BD$3="実績",SUM(T53:AX53),""))</f>
        <v>0</v>
      </c>
      <c r="AZ52" s="166"/>
      <c r="BA52" s="167">
        <f>IF($BD$3="計画",AY52/4,IF($BD$3="実績",AY52/($BB$7/7),""))</f>
        <v>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96" t="str">
        <f>IF(T52="","",VLOOKUP(T52,'シフト記号表（勤務時間帯）'!$C$4:$K$35,9,FALSE))</f>
        <v/>
      </c>
      <c r="U53" s="97" t="str">
        <f>IF(U52="","",VLOOKUP(U52,'シフト記号表（勤務時間帯）'!$C$4:$K$35,9,FALSE))</f>
        <v/>
      </c>
      <c r="V53" s="97" t="str">
        <f>IF(V52="","",VLOOKUP(V52,'シフト記号表（勤務時間帯）'!$C$4:$K$35,9,FALSE))</f>
        <v/>
      </c>
      <c r="W53" s="97" t="str">
        <f>IF(W52="","",VLOOKUP(W52,'シフト記号表（勤務時間帯）'!$C$4:$K$35,9,FALSE))</f>
        <v/>
      </c>
      <c r="X53" s="97" t="str">
        <f>IF(X52="","",VLOOKUP(X52,'シフト記号表（勤務時間帯）'!$C$4:$K$35,9,FALSE))</f>
        <v/>
      </c>
      <c r="Y53" s="97" t="str">
        <f>IF(Y52="","",VLOOKUP(Y52,'シフト記号表（勤務時間帯）'!$C$4:$K$35,9,FALSE))</f>
        <v/>
      </c>
      <c r="Z53" s="98" t="str">
        <f>IF(Z52="","",VLOOKUP(Z52,'シフト記号表（勤務時間帯）'!$C$4:$K$35,9,FALSE))</f>
        <v/>
      </c>
      <c r="AA53" s="96" t="str">
        <f>IF(AA52="","",VLOOKUP(AA52,'シフト記号表（勤務時間帯）'!$C$4:$K$35,9,FALSE))</f>
        <v/>
      </c>
      <c r="AB53" s="97" t="str">
        <f>IF(AB52="","",VLOOKUP(AB52,'シフト記号表（勤務時間帯）'!$C$4:$K$35,9,FALSE))</f>
        <v/>
      </c>
      <c r="AC53" s="97" t="str">
        <f>IF(AC52="","",VLOOKUP(AC52,'シフト記号表（勤務時間帯）'!$C$4:$K$35,9,FALSE))</f>
        <v/>
      </c>
      <c r="AD53" s="97" t="str">
        <f>IF(AD52="","",VLOOKUP(AD52,'シフト記号表（勤務時間帯）'!$C$4:$K$35,9,FALSE))</f>
        <v/>
      </c>
      <c r="AE53" s="97" t="str">
        <f>IF(AE52="","",VLOOKUP(AE52,'シフト記号表（勤務時間帯）'!$C$4:$K$35,9,FALSE))</f>
        <v/>
      </c>
      <c r="AF53" s="97" t="str">
        <f>IF(AF52="","",VLOOKUP(AF52,'シフト記号表（勤務時間帯）'!$C$4:$K$35,9,FALSE))</f>
        <v/>
      </c>
      <c r="AG53" s="98" t="str">
        <f>IF(AG52="","",VLOOKUP(AG52,'シフト記号表（勤務時間帯）'!$C$4:$K$35,9,FALSE))</f>
        <v/>
      </c>
      <c r="AH53" s="96" t="str">
        <f>IF(AH52="","",VLOOKUP(AH52,'シフト記号表（勤務時間帯）'!$C$4:$K$35,9,FALSE))</f>
        <v/>
      </c>
      <c r="AI53" s="97" t="str">
        <f>IF(AI52="","",VLOOKUP(AI52,'シフト記号表（勤務時間帯）'!$C$4:$K$35,9,FALSE))</f>
        <v/>
      </c>
      <c r="AJ53" s="97" t="str">
        <f>IF(AJ52="","",VLOOKUP(AJ52,'シフト記号表（勤務時間帯）'!$C$4:$K$35,9,FALSE))</f>
        <v/>
      </c>
      <c r="AK53" s="97" t="str">
        <f>IF(AK52="","",VLOOKUP(AK52,'シフト記号表（勤務時間帯）'!$C$4:$K$35,9,FALSE))</f>
        <v/>
      </c>
      <c r="AL53" s="97" t="str">
        <f>IF(AL52="","",VLOOKUP(AL52,'シフト記号表（勤務時間帯）'!$C$4:$K$35,9,FALSE))</f>
        <v/>
      </c>
      <c r="AM53" s="97" t="str">
        <f>IF(AM52="","",VLOOKUP(AM52,'シフト記号表（勤務時間帯）'!$C$4:$K$35,9,FALSE))</f>
        <v/>
      </c>
      <c r="AN53" s="98" t="str">
        <f>IF(AN52="","",VLOOKUP(AN52,'シフト記号表（勤務時間帯）'!$C$4:$K$35,9,FALSE))</f>
        <v/>
      </c>
      <c r="AO53" s="96" t="str">
        <f>IF(AO52="","",VLOOKUP(AO52,'シフト記号表（勤務時間帯）'!$C$4:$K$35,9,FALSE))</f>
        <v/>
      </c>
      <c r="AP53" s="97" t="str">
        <f>IF(AP52="","",VLOOKUP(AP52,'シフト記号表（勤務時間帯）'!$C$4:$K$35,9,FALSE))</f>
        <v/>
      </c>
      <c r="AQ53" s="97" t="str">
        <f>IF(AQ52="","",VLOOKUP(AQ52,'シフト記号表（勤務時間帯）'!$C$4:$K$35,9,FALSE))</f>
        <v/>
      </c>
      <c r="AR53" s="97" t="str">
        <f>IF(AR52="","",VLOOKUP(AR52,'シフト記号表（勤務時間帯）'!$C$4:$K$35,9,FALSE))</f>
        <v/>
      </c>
      <c r="AS53" s="97" t="str">
        <f>IF(AS52="","",VLOOKUP(AS52,'シフト記号表（勤務時間帯）'!$C$4:$K$35,9,FALSE))</f>
        <v/>
      </c>
      <c r="AT53" s="97" t="str">
        <f>IF(AT52="","",VLOOKUP(AT52,'シフト記号表（勤務時間帯）'!$C$4:$K$35,9,FALSE))</f>
        <v/>
      </c>
      <c r="AU53" s="98" t="str">
        <f>IF(AU52="","",VLOOKUP(AU52,'シフト記号表（勤務時間帯）'!$C$4:$K$35,9,FALSE))</f>
        <v/>
      </c>
      <c r="AV53" s="96" t="str">
        <f>IF(AV52="","",VLOOKUP(AV52,'シフト記号表（勤務時間帯）'!$C$4:$K$35,9,FALSE))</f>
        <v/>
      </c>
      <c r="AW53" s="97" t="str">
        <f>IF(AW52="","",VLOOKUP(AW52,'シフト記号表（勤務時間帯）'!$C$4:$K$35,9,FALSE))</f>
        <v/>
      </c>
      <c r="AX53" s="98" t="str">
        <f>IF(AX52="","",VLOOKUP(AX52,'シフト記号表（勤務時間帯）'!$C$4:$K$35,9,FALSE))</f>
        <v/>
      </c>
      <c r="AY53" s="165"/>
      <c r="AZ53" s="166"/>
      <c r="BA53" s="167"/>
      <c r="BB53" s="168"/>
      <c r="BC53" s="172"/>
      <c r="BD53" s="173"/>
      <c r="BE53" s="173"/>
      <c r="BF53" s="173"/>
      <c r="BG53" s="173"/>
      <c r="BH53" s="174"/>
    </row>
    <row r="54" spans="2:60" ht="20.25" customHeight="1" x14ac:dyDescent="0.4">
      <c r="B54" s="143">
        <f>B52+1</f>
        <v>20</v>
      </c>
      <c r="C54" s="145"/>
      <c r="D54" s="146"/>
      <c r="E54" s="147"/>
      <c r="F54" s="149"/>
      <c r="G54" s="147"/>
      <c r="H54" s="152"/>
      <c r="I54" s="153"/>
      <c r="J54" s="153"/>
      <c r="K54" s="153"/>
      <c r="L54" s="154"/>
      <c r="M54" s="156"/>
      <c r="N54" s="157"/>
      <c r="O54" s="157"/>
      <c r="P54" s="158"/>
      <c r="Q54" s="162" t="s">
        <v>56</v>
      </c>
      <c r="R54" s="163"/>
      <c r="S54" s="164"/>
      <c r="T54" s="123"/>
      <c r="U54" s="124"/>
      <c r="V54" s="124"/>
      <c r="W54" s="124"/>
      <c r="X54" s="124"/>
      <c r="Y54" s="124"/>
      <c r="Z54" s="125"/>
      <c r="AA54" s="123"/>
      <c r="AB54" s="124"/>
      <c r="AC54" s="124"/>
      <c r="AD54" s="124"/>
      <c r="AE54" s="124"/>
      <c r="AF54" s="124"/>
      <c r="AG54" s="125"/>
      <c r="AH54" s="123"/>
      <c r="AI54" s="124"/>
      <c r="AJ54" s="124"/>
      <c r="AK54" s="124"/>
      <c r="AL54" s="124"/>
      <c r="AM54" s="124"/>
      <c r="AN54" s="125"/>
      <c r="AO54" s="123"/>
      <c r="AP54" s="124"/>
      <c r="AQ54" s="124"/>
      <c r="AR54" s="124"/>
      <c r="AS54" s="124"/>
      <c r="AT54" s="124"/>
      <c r="AU54" s="125"/>
      <c r="AV54" s="123"/>
      <c r="AW54" s="124"/>
      <c r="AX54" s="125"/>
      <c r="AY54" s="165">
        <f t="shared" ref="AY54" si="43">IF($BD$3="計画",SUM(T55:AU55),IF($BD$3="実績",SUM(T55:AX55),""))</f>
        <v>0</v>
      </c>
      <c r="AZ54" s="166"/>
      <c r="BA54" s="167">
        <f>IF($BD$3="計画",AY54/4,IF($BD$3="実績",AY54/($BB$7/7),""))</f>
        <v>0</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96" t="str">
        <f>IF(T54="","",VLOOKUP(T54,'シフト記号表（勤務時間帯）'!$C$4:$K$35,9,FALSE))</f>
        <v/>
      </c>
      <c r="U55" s="97" t="str">
        <f>IF(U54="","",VLOOKUP(U54,'シフト記号表（勤務時間帯）'!$C$4:$K$35,9,FALSE))</f>
        <v/>
      </c>
      <c r="V55" s="97" t="str">
        <f>IF(V54="","",VLOOKUP(V54,'シフト記号表（勤務時間帯）'!$C$4:$K$35,9,FALSE))</f>
        <v/>
      </c>
      <c r="W55" s="97" t="str">
        <f>IF(W54="","",VLOOKUP(W54,'シフト記号表（勤務時間帯）'!$C$4:$K$35,9,FALSE))</f>
        <v/>
      </c>
      <c r="X55" s="97" t="str">
        <f>IF(X54="","",VLOOKUP(X54,'シフト記号表（勤務時間帯）'!$C$4:$K$35,9,FALSE))</f>
        <v/>
      </c>
      <c r="Y55" s="97" t="str">
        <f>IF(Y54="","",VLOOKUP(Y54,'シフト記号表（勤務時間帯）'!$C$4:$K$35,9,FALSE))</f>
        <v/>
      </c>
      <c r="Z55" s="98" t="str">
        <f>IF(Z54="","",VLOOKUP(Z54,'シフト記号表（勤務時間帯）'!$C$4:$K$35,9,FALSE))</f>
        <v/>
      </c>
      <c r="AA55" s="96" t="str">
        <f>IF(AA54="","",VLOOKUP(AA54,'シフト記号表（勤務時間帯）'!$C$4:$K$35,9,FALSE))</f>
        <v/>
      </c>
      <c r="AB55" s="97" t="str">
        <f>IF(AB54="","",VLOOKUP(AB54,'シフト記号表（勤務時間帯）'!$C$4:$K$35,9,FALSE))</f>
        <v/>
      </c>
      <c r="AC55" s="97" t="str">
        <f>IF(AC54="","",VLOOKUP(AC54,'シフト記号表（勤務時間帯）'!$C$4:$K$35,9,FALSE))</f>
        <v/>
      </c>
      <c r="AD55" s="97" t="str">
        <f>IF(AD54="","",VLOOKUP(AD54,'シフト記号表（勤務時間帯）'!$C$4:$K$35,9,FALSE))</f>
        <v/>
      </c>
      <c r="AE55" s="97" t="str">
        <f>IF(AE54="","",VLOOKUP(AE54,'シフト記号表（勤務時間帯）'!$C$4:$K$35,9,FALSE))</f>
        <v/>
      </c>
      <c r="AF55" s="97" t="str">
        <f>IF(AF54="","",VLOOKUP(AF54,'シフト記号表（勤務時間帯）'!$C$4:$K$35,9,FALSE))</f>
        <v/>
      </c>
      <c r="AG55" s="98" t="str">
        <f>IF(AG54="","",VLOOKUP(AG54,'シフト記号表（勤務時間帯）'!$C$4:$K$35,9,FALSE))</f>
        <v/>
      </c>
      <c r="AH55" s="96" t="str">
        <f>IF(AH54="","",VLOOKUP(AH54,'シフト記号表（勤務時間帯）'!$C$4:$K$35,9,FALSE))</f>
        <v/>
      </c>
      <c r="AI55" s="97" t="str">
        <f>IF(AI54="","",VLOOKUP(AI54,'シフト記号表（勤務時間帯）'!$C$4:$K$35,9,FALSE))</f>
        <v/>
      </c>
      <c r="AJ55" s="97" t="str">
        <f>IF(AJ54="","",VLOOKUP(AJ54,'シフト記号表（勤務時間帯）'!$C$4:$K$35,9,FALSE))</f>
        <v/>
      </c>
      <c r="AK55" s="97" t="str">
        <f>IF(AK54="","",VLOOKUP(AK54,'シフト記号表（勤務時間帯）'!$C$4:$K$35,9,FALSE))</f>
        <v/>
      </c>
      <c r="AL55" s="97" t="str">
        <f>IF(AL54="","",VLOOKUP(AL54,'シフト記号表（勤務時間帯）'!$C$4:$K$35,9,FALSE))</f>
        <v/>
      </c>
      <c r="AM55" s="97" t="str">
        <f>IF(AM54="","",VLOOKUP(AM54,'シフト記号表（勤務時間帯）'!$C$4:$K$35,9,FALSE))</f>
        <v/>
      </c>
      <c r="AN55" s="98" t="str">
        <f>IF(AN54="","",VLOOKUP(AN54,'シフト記号表（勤務時間帯）'!$C$4:$K$35,9,FALSE))</f>
        <v/>
      </c>
      <c r="AO55" s="96" t="str">
        <f>IF(AO54="","",VLOOKUP(AO54,'シフト記号表（勤務時間帯）'!$C$4:$K$35,9,FALSE))</f>
        <v/>
      </c>
      <c r="AP55" s="97" t="str">
        <f>IF(AP54="","",VLOOKUP(AP54,'シフト記号表（勤務時間帯）'!$C$4:$K$35,9,FALSE))</f>
        <v/>
      </c>
      <c r="AQ55" s="97" t="str">
        <f>IF(AQ54="","",VLOOKUP(AQ54,'シフト記号表（勤務時間帯）'!$C$4:$K$35,9,FALSE))</f>
        <v/>
      </c>
      <c r="AR55" s="97" t="str">
        <f>IF(AR54="","",VLOOKUP(AR54,'シフト記号表（勤務時間帯）'!$C$4:$K$35,9,FALSE))</f>
        <v/>
      </c>
      <c r="AS55" s="97" t="str">
        <f>IF(AS54="","",VLOOKUP(AS54,'シフト記号表（勤務時間帯）'!$C$4:$K$35,9,FALSE))</f>
        <v/>
      </c>
      <c r="AT55" s="97" t="str">
        <f>IF(AT54="","",VLOOKUP(AT54,'シフト記号表（勤務時間帯）'!$C$4:$K$35,9,FALSE))</f>
        <v/>
      </c>
      <c r="AU55" s="98" t="str">
        <f>IF(AU54="","",VLOOKUP(AU54,'シフト記号表（勤務時間帯）'!$C$4:$K$35,9,FALSE))</f>
        <v/>
      </c>
      <c r="AV55" s="96" t="str">
        <f>IF(AV54="","",VLOOKUP(AV54,'シフト記号表（勤務時間帯）'!$C$4:$K$35,9,FALSE))</f>
        <v/>
      </c>
      <c r="AW55" s="97" t="str">
        <f>IF(AW54="","",VLOOKUP(AW54,'シフト記号表（勤務時間帯）'!$C$4:$K$35,9,FALSE))</f>
        <v/>
      </c>
      <c r="AX55" s="98" t="str">
        <f>IF(AX54="","",VLOOKUP(AX54,'シフト記号表（勤務時間帯）'!$C$4:$K$35,9,FALSE))</f>
        <v/>
      </c>
      <c r="AY55" s="165"/>
      <c r="AZ55" s="166"/>
      <c r="BA55" s="167"/>
      <c r="BB55" s="168"/>
      <c r="BC55" s="172"/>
      <c r="BD55" s="173"/>
      <c r="BE55" s="173"/>
      <c r="BF55" s="173"/>
      <c r="BG55" s="173"/>
      <c r="BH55" s="174"/>
    </row>
    <row r="56" spans="2:60" ht="20.25" customHeight="1" x14ac:dyDescent="0.4">
      <c r="B56" s="143">
        <f>B54+1</f>
        <v>21</v>
      </c>
      <c r="C56" s="145"/>
      <c r="D56" s="146"/>
      <c r="E56" s="147"/>
      <c r="F56" s="149"/>
      <c r="G56" s="147"/>
      <c r="H56" s="152"/>
      <c r="I56" s="153"/>
      <c r="J56" s="153"/>
      <c r="K56" s="153"/>
      <c r="L56" s="154"/>
      <c r="M56" s="156"/>
      <c r="N56" s="157"/>
      <c r="O56" s="157"/>
      <c r="P56" s="158"/>
      <c r="Q56" s="162" t="s">
        <v>56</v>
      </c>
      <c r="R56" s="163"/>
      <c r="S56" s="164"/>
      <c r="T56" s="123"/>
      <c r="U56" s="124"/>
      <c r="V56" s="124"/>
      <c r="W56" s="124"/>
      <c r="X56" s="124"/>
      <c r="Y56" s="124"/>
      <c r="Z56" s="125"/>
      <c r="AA56" s="123"/>
      <c r="AB56" s="124"/>
      <c r="AC56" s="124"/>
      <c r="AD56" s="124"/>
      <c r="AE56" s="124"/>
      <c r="AF56" s="124"/>
      <c r="AG56" s="125"/>
      <c r="AH56" s="123"/>
      <c r="AI56" s="124"/>
      <c r="AJ56" s="124"/>
      <c r="AK56" s="124"/>
      <c r="AL56" s="124"/>
      <c r="AM56" s="124"/>
      <c r="AN56" s="125"/>
      <c r="AO56" s="123"/>
      <c r="AP56" s="124"/>
      <c r="AQ56" s="124"/>
      <c r="AR56" s="124"/>
      <c r="AS56" s="124"/>
      <c r="AT56" s="124"/>
      <c r="AU56" s="125"/>
      <c r="AV56" s="123"/>
      <c r="AW56" s="124"/>
      <c r="AX56" s="125"/>
      <c r="AY56" s="165">
        <f t="shared" ref="AY56" si="44">IF($BD$3="計画",SUM(T57:AU57),IF($BD$3="実績",SUM(T57:AX57),""))</f>
        <v>0</v>
      </c>
      <c r="AZ56" s="166"/>
      <c r="BA56" s="167">
        <f>IF($BD$3="計画",AY56/4,IF($BD$3="実績",AY56/($BB$7/7),""))</f>
        <v>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96" t="str">
        <f>IF(T56="","",VLOOKUP(T56,'シフト記号表（勤務時間帯）'!$C$4:$K$35,9,FALSE))</f>
        <v/>
      </c>
      <c r="U57" s="97" t="str">
        <f>IF(U56="","",VLOOKUP(U56,'シフト記号表（勤務時間帯）'!$C$4:$K$35,9,FALSE))</f>
        <v/>
      </c>
      <c r="V57" s="97" t="str">
        <f>IF(V56="","",VLOOKUP(V56,'シフト記号表（勤務時間帯）'!$C$4:$K$35,9,FALSE))</f>
        <v/>
      </c>
      <c r="W57" s="97" t="str">
        <f>IF(W56="","",VLOOKUP(W56,'シフト記号表（勤務時間帯）'!$C$4:$K$35,9,FALSE))</f>
        <v/>
      </c>
      <c r="X57" s="97" t="str">
        <f>IF(X56="","",VLOOKUP(X56,'シフト記号表（勤務時間帯）'!$C$4:$K$35,9,FALSE))</f>
        <v/>
      </c>
      <c r="Y57" s="97" t="str">
        <f>IF(Y56="","",VLOOKUP(Y56,'シフト記号表（勤務時間帯）'!$C$4:$K$35,9,FALSE))</f>
        <v/>
      </c>
      <c r="Z57" s="98" t="str">
        <f>IF(Z56="","",VLOOKUP(Z56,'シフト記号表（勤務時間帯）'!$C$4:$K$35,9,FALSE))</f>
        <v/>
      </c>
      <c r="AA57" s="96" t="str">
        <f>IF(AA56="","",VLOOKUP(AA56,'シフト記号表（勤務時間帯）'!$C$4:$K$35,9,FALSE))</f>
        <v/>
      </c>
      <c r="AB57" s="97" t="str">
        <f>IF(AB56="","",VLOOKUP(AB56,'シフト記号表（勤務時間帯）'!$C$4:$K$35,9,FALSE))</f>
        <v/>
      </c>
      <c r="AC57" s="97" t="str">
        <f>IF(AC56="","",VLOOKUP(AC56,'シフト記号表（勤務時間帯）'!$C$4:$K$35,9,FALSE))</f>
        <v/>
      </c>
      <c r="AD57" s="97" t="str">
        <f>IF(AD56="","",VLOOKUP(AD56,'シフト記号表（勤務時間帯）'!$C$4:$K$35,9,FALSE))</f>
        <v/>
      </c>
      <c r="AE57" s="97" t="str">
        <f>IF(AE56="","",VLOOKUP(AE56,'シフト記号表（勤務時間帯）'!$C$4:$K$35,9,FALSE))</f>
        <v/>
      </c>
      <c r="AF57" s="97" t="str">
        <f>IF(AF56="","",VLOOKUP(AF56,'シフト記号表（勤務時間帯）'!$C$4:$K$35,9,FALSE))</f>
        <v/>
      </c>
      <c r="AG57" s="98" t="str">
        <f>IF(AG56="","",VLOOKUP(AG56,'シフト記号表（勤務時間帯）'!$C$4:$K$35,9,FALSE))</f>
        <v/>
      </c>
      <c r="AH57" s="96" t="str">
        <f>IF(AH56="","",VLOOKUP(AH56,'シフト記号表（勤務時間帯）'!$C$4:$K$35,9,FALSE))</f>
        <v/>
      </c>
      <c r="AI57" s="97" t="str">
        <f>IF(AI56="","",VLOOKUP(AI56,'シフト記号表（勤務時間帯）'!$C$4:$K$35,9,FALSE))</f>
        <v/>
      </c>
      <c r="AJ57" s="97" t="str">
        <f>IF(AJ56="","",VLOOKUP(AJ56,'シフト記号表（勤務時間帯）'!$C$4:$K$35,9,FALSE))</f>
        <v/>
      </c>
      <c r="AK57" s="97" t="str">
        <f>IF(AK56="","",VLOOKUP(AK56,'シフト記号表（勤務時間帯）'!$C$4:$K$35,9,FALSE))</f>
        <v/>
      </c>
      <c r="AL57" s="97" t="str">
        <f>IF(AL56="","",VLOOKUP(AL56,'シフト記号表（勤務時間帯）'!$C$4:$K$35,9,FALSE))</f>
        <v/>
      </c>
      <c r="AM57" s="97" t="str">
        <f>IF(AM56="","",VLOOKUP(AM56,'シフト記号表（勤務時間帯）'!$C$4:$K$35,9,FALSE))</f>
        <v/>
      </c>
      <c r="AN57" s="98" t="str">
        <f>IF(AN56="","",VLOOKUP(AN56,'シフト記号表（勤務時間帯）'!$C$4:$K$35,9,FALSE))</f>
        <v/>
      </c>
      <c r="AO57" s="96" t="str">
        <f>IF(AO56="","",VLOOKUP(AO56,'シフト記号表（勤務時間帯）'!$C$4:$K$35,9,FALSE))</f>
        <v/>
      </c>
      <c r="AP57" s="97" t="str">
        <f>IF(AP56="","",VLOOKUP(AP56,'シフト記号表（勤務時間帯）'!$C$4:$K$35,9,FALSE))</f>
        <v/>
      </c>
      <c r="AQ57" s="97" t="str">
        <f>IF(AQ56="","",VLOOKUP(AQ56,'シフト記号表（勤務時間帯）'!$C$4:$K$35,9,FALSE))</f>
        <v/>
      </c>
      <c r="AR57" s="97" t="str">
        <f>IF(AR56="","",VLOOKUP(AR56,'シフト記号表（勤務時間帯）'!$C$4:$K$35,9,FALSE))</f>
        <v/>
      </c>
      <c r="AS57" s="97" t="str">
        <f>IF(AS56="","",VLOOKUP(AS56,'シフト記号表（勤務時間帯）'!$C$4:$K$35,9,FALSE))</f>
        <v/>
      </c>
      <c r="AT57" s="97" t="str">
        <f>IF(AT56="","",VLOOKUP(AT56,'シフト記号表（勤務時間帯）'!$C$4:$K$35,9,FALSE))</f>
        <v/>
      </c>
      <c r="AU57" s="98" t="str">
        <f>IF(AU56="","",VLOOKUP(AU56,'シフト記号表（勤務時間帯）'!$C$4:$K$35,9,FALSE))</f>
        <v/>
      </c>
      <c r="AV57" s="96" t="str">
        <f>IF(AV56="","",VLOOKUP(AV56,'シフト記号表（勤務時間帯）'!$C$4:$K$35,9,FALSE))</f>
        <v/>
      </c>
      <c r="AW57" s="97" t="str">
        <f>IF(AW56="","",VLOOKUP(AW56,'シフト記号表（勤務時間帯）'!$C$4:$K$35,9,FALSE))</f>
        <v/>
      </c>
      <c r="AX57" s="98" t="str">
        <f>IF(AX56="","",VLOOKUP(AX56,'シフト記号表（勤務時間帯）'!$C$4:$K$35,9,FALSE))</f>
        <v/>
      </c>
      <c r="AY57" s="165"/>
      <c r="AZ57" s="166"/>
      <c r="BA57" s="167"/>
      <c r="BB57" s="168"/>
      <c r="BC57" s="172"/>
      <c r="BD57" s="173"/>
      <c r="BE57" s="173"/>
      <c r="BF57" s="173"/>
      <c r="BG57" s="173"/>
      <c r="BH57" s="174"/>
    </row>
    <row r="58" spans="2:60" ht="20.25" customHeight="1" x14ac:dyDescent="0.4">
      <c r="B58" s="143">
        <f>B56+1</f>
        <v>22</v>
      </c>
      <c r="C58" s="145"/>
      <c r="D58" s="146"/>
      <c r="E58" s="147"/>
      <c r="F58" s="149"/>
      <c r="G58" s="147"/>
      <c r="H58" s="152"/>
      <c r="I58" s="153"/>
      <c r="J58" s="153"/>
      <c r="K58" s="153"/>
      <c r="L58" s="154"/>
      <c r="M58" s="156"/>
      <c r="N58" s="157"/>
      <c r="O58" s="157"/>
      <c r="P58" s="158"/>
      <c r="Q58" s="162" t="s">
        <v>56</v>
      </c>
      <c r="R58" s="163"/>
      <c r="S58" s="164"/>
      <c r="T58" s="123"/>
      <c r="U58" s="124"/>
      <c r="V58" s="124"/>
      <c r="W58" s="124"/>
      <c r="X58" s="124"/>
      <c r="Y58" s="124"/>
      <c r="Z58" s="125"/>
      <c r="AA58" s="123"/>
      <c r="AB58" s="124"/>
      <c r="AC58" s="124"/>
      <c r="AD58" s="124"/>
      <c r="AE58" s="124"/>
      <c r="AF58" s="124"/>
      <c r="AG58" s="125"/>
      <c r="AH58" s="123"/>
      <c r="AI58" s="124"/>
      <c r="AJ58" s="124"/>
      <c r="AK58" s="124"/>
      <c r="AL58" s="124"/>
      <c r="AM58" s="124"/>
      <c r="AN58" s="125"/>
      <c r="AO58" s="123"/>
      <c r="AP58" s="124"/>
      <c r="AQ58" s="124"/>
      <c r="AR58" s="124"/>
      <c r="AS58" s="124"/>
      <c r="AT58" s="124"/>
      <c r="AU58" s="125"/>
      <c r="AV58" s="123"/>
      <c r="AW58" s="124"/>
      <c r="AX58" s="125"/>
      <c r="AY58" s="165">
        <f t="shared" ref="AY58" si="45">IF($BD$3="計画",SUM(T59:AU59),IF($BD$3="実績",SUM(T59:AX59),""))</f>
        <v>0</v>
      </c>
      <c r="AZ58" s="166"/>
      <c r="BA58" s="167">
        <f>IF($BD$3="計画",AY58/4,IF($BD$3="実績",AY58/($BB$7/7),""))</f>
        <v>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96" t="str">
        <f>IF(T58="","",VLOOKUP(T58,'シフト記号表（勤務時間帯）'!$C$4:$K$35,9,FALSE))</f>
        <v/>
      </c>
      <c r="U59" s="97" t="str">
        <f>IF(U58="","",VLOOKUP(U58,'シフト記号表（勤務時間帯）'!$C$4:$K$35,9,FALSE))</f>
        <v/>
      </c>
      <c r="V59" s="97" t="str">
        <f>IF(V58="","",VLOOKUP(V58,'シフト記号表（勤務時間帯）'!$C$4:$K$35,9,FALSE))</f>
        <v/>
      </c>
      <c r="W59" s="97" t="str">
        <f>IF(W58="","",VLOOKUP(W58,'シフト記号表（勤務時間帯）'!$C$4:$K$35,9,FALSE))</f>
        <v/>
      </c>
      <c r="X59" s="97" t="str">
        <f>IF(X58="","",VLOOKUP(X58,'シフト記号表（勤務時間帯）'!$C$4:$K$35,9,FALSE))</f>
        <v/>
      </c>
      <c r="Y59" s="97" t="str">
        <f>IF(Y58="","",VLOOKUP(Y58,'シフト記号表（勤務時間帯）'!$C$4:$K$35,9,FALSE))</f>
        <v/>
      </c>
      <c r="Z59" s="98" t="str">
        <f>IF(Z58="","",VLOOKUP(Z58,'シフト記号表（勤務時間帯）'!$C$4:$K$35,9,FALSE))</f>
        <v/>
      </c>
      <c r="AA59" s="96" t="str">
        <f>IF(AA58="","",VLOOKUP(AA58,'シフト記号表（勤務時間帯）'!$C$4:$K$35,9,FALSE))</f>
        <v/>
      </c>
      <c r="AB59" s="97" t="str">
        <f>IF(AB58="","",VLOOKUP(AB58,'シフト記号表（勤務時間帯）'!$C$4:$K$35,9,FALSE))</f>
        <v/>
      </c>
      <c r="AC59" s="97" t="str">
        <f>IF(AC58="","",VLOOKUP(AC58,'シフト記号表（勤務時間帯）'!$C$4:$K$35,9,FALSE))</f>
        <v/>
      </c>
      <c r="AD59" s="97" t="str">
        <f>IF(AD58="","",VLOOKUP(AD58,'シフト記号表（勤務時間帯）'!$C$4:$K$35,9,FALSE))</f>
        <v/>
      </c>
      <c r="AE59" s="97" t="str">
        <f>IF(AE58="","",VLOOKUP(AE58,'シフト記号表（勤務時間帯）'!$C$4:$K$35,9,FALSE))</f>
        <v/>
      </c>
      <c r="AF59" s="97" t="str">
        <f>IF(AF58="","",VLOOKUP(AF58,'シフト記号表（勤務時間帯）'!$C$4:$K$35,9,FALSE))</f>
        <v/>
      </c>
      <c r="AG59" s="98" t="str">
        <f>IF(AG58="","",VLOOKUP(AG58,'シフト記号表（勤務時間帯）'!$C$4:$K$35,9,FALSE))</f>
        <v/>
      </c>
      <c r="AH59" s="96" t="str">
        <f>IF(AH58="","",VLOOKUP(AH58,'シフト記号表（勤務時間帯）'!$C$4:$K$35,9,FALSE))</f>
        <v/>
      </c>
      <c r="AI59" s="97" t="str">
        <f>IF(AI58="","",VLOOKUP(AI58,'シフト記号表（勤務時間帯）'!$C$4:$K$35,9,FALSE))</f>
        <v/>
      </c>
      <c r="AJ59" s="97" t="str">
        <f>IF(AJ58="","",VLOOKUP(AJ58,'シフト記号表（勤務時間帯）'!$C$4:$K$35,9,FALSE))</f>
        <v/>
      </c>
      <c r="AK59" s="97" t="str">
        <f>IF(AK58="","",VLOOKUP(AK58,'シフト記号表（勤務時間帯）'!$C$4:$K$35,9,FALSE))</f>
        <v/>
      </c>
      <c r="AL59" s="97" t="str">
        <f>IF(AL58="","",VLOOKUP(AL58,'シフト記号表（勤務時間帯）'!$C$4:$K$35,9,FALSE))</f>
        <v/>
      </c>
      <c r="AM59" s="97" t="str">
        <f>IF(AM58="","",VLOOKUP(AM58,'シフト記号表（勤務時間帯）'!$C$4:$K$35,9,FALSE))</f>
        <v/>
      </c>
      <c r="AN59" s="98" t="str">
        <f>IF(AN58="","",VLOOKUP(AN58,'シフト記号表（勤務時間帯）'!$C$4:$K$35,9,FALSE))</f>
        <v/>
      </c>
      <c r="AO59" s="96" t="str">
        <f>IF(AO58="","",VLOOKUP(AO58,'シフト記号表（勤務時間帯）'!$C$4:$K$35,9,FALSE))</f>
        <v/>
      </c>
      <c r="AP59" s="97" t="str">
        <f>IF(AP58="","",VLOOKUP(AP58,'シフト記号表（勤務時間帯）'!$C$4:$K$35,9,FALSE))</f>
        <v/>
      </c>
      <c r="AQ59" s="97" t="str">
        <f>IF(AQ58="","",VLOOKUP(AQ58,'シフト記号表（勤務時間帯）'!$C$4:$K$35,9,FALSE))</f>
        <v/>
      </c>
      <c r="AR59" s="97" t="str">
        <f>IF(AR58="","",VLOOKUP(AR58,'シフト記号表（勤務時間帯）'!$C$4:$K$35,9,FALSE))</f>
        <v/>
      </c>
      <c r="AS59" s="97" t="str">
        <f>IF(AS58="","",VLOOKUP(AS58,'シフト記号表（勤務時間帯）'!$C$4:$K$35,9,FALSE))</f>
        <v/>
      </c>
      <c r="AT59" s="97" t="str">
        <f>IF(AT58="","",VLOOKUP(AT58,'シフト記号表（勤務時間帯）'!$C$4:$K$35,9,FALSE))</f>
        <v/>
      </c>
      <c r="AU59" s="98" t="str">
        <f>IF(AU58="","",VLOOKUP(AU58,'シフト記号表（勤務時間帯）'!$C$4:$K$35,9,FALSE))</f>
        <v/>
      </c>
      <c r="AV59" s="96" t="str">
        <f>IF(AV58="","",VLOOKUP(AV58,'シフト記号表（勤務時間帯）'!$C$4:$K$35,9,FALSE))</f>
        <v/>
      </c>
      <c r="AW59" s="97" t="str">
        <f>IF(AW58="","",VLOOKUP(AW58,'シフト記号表（勤務時間帯）'!$C$4:$K$35,9,FALSE))</f>
        <v/>
      </c>
      <c r="AX59" s="98" t="str">
        <f>IF(AX58="","",VLOOKUP(AX58,'シフト記号表（勤務時間帯）'!$C$4:$K$35,9,FALSE))</f>
        <v/>
      </c>
      <c r="AY59" s="165"/>
      <c r="AZ59" s="166"/>
      <c r="BA59" s="167"/>
      <c r="BB59" s="168"/>
      <c r="BC59" s="172"/>
      <c r="BD59" s="173"/>
      <c r="BE59" s="173"/>
      <c r="BF59" s="173"/>
      <c r="BG59" s="173"/>
      <c r="BH59" s="174"/>
    </row>
    <row r="60" spans="2:60" ht="20.25" customHeight="1" x14ac:dyDescent="0.4">
      <c r="B60" s="143">
        <f>B58+1</f>
        <v>23</v>
      </c>
      <c r="C60" s="145"/>
      <c r="D60" s="146"/>
      <c r="E60" s="147"/>
      <c r="F60" s="149"/>
      <c r="G60" s="147"/>
      <c r="H60" s="152"/>
      <c r="I60" s="153"/>
      <c r="J60" s="153"/>
      <c r="K60" s="153"/>
      <c r="L60" s="154"/>
      <c r="M60" s="156"/>
      <c r="N60" s="157"/>
      <c r="O60" s="157"/>
      <c r="P60" s="158"/>
      <c r="Q60" s="162" t="s">
        <v>56</v>
      </c>
      <c r="R60" s="163"/>
      <c r="S60" s="164"/>
      <c r="T60" s="123"/>
      <c r="U60" s="124"/>
      <c r="V60" s="124"/>
      <c r="W60" s="124"/>
      <c r="X60" s="124"/>
      <c r="Y60" s="124"/>
      <c r="Z60" s="125"/>
      <c r="AA60" s="123"/>
      <c r="AB60" s="124"/>
      <c r="AC60" s="124"/>
      <c r="AD60" s="124"/>
      <c r="AE60" s="124"/>
      <c r="AF60" s="124"/>
      <c r="AG60" s="125"/>
      <c r="AH60" s="123"/>
      <c r="AI60" s="124"/>
      <c r="AJ60" s="124"/>
      <c r="AK60" s="124"/>
      <c r="AL60" s="124"/>
      <c r="AM60" s="124"/>
      <c r="AN60" s="125"/>
      <c r="AO60" s="123"/>
      <c r="AP60" s="124"/>
      <c r="AQ60" s="124"/>
      <c r="AR60" s="124"/>
      <c r="AS60" s="124"/>
      <c r="AT60" s="124"/>
      <c r="AU60" s="125"/>
      <c r="AV60" s="123"/>
      <c r="AW60" s="124"/>
      <c r="AX60" s="125"/>
      <c r="AY60" s="165">
        <f t="shared" ref="AY60" si="46">IF($BD$3="計画",SUM(T61:AU61),IF($BD$3="実績",SUM(T61:AX61),""))</f>
        <v>0</v>
      </c>
      <c r="AZ60" s="166"/>
      <c r="BA60" s="167">
        <f>IF($BD$3="計画",AY60/4,IF($BD$3="実績",AY60/($BB$7/7),""))</f>
        <v>0</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96" t="str">
        <f>IF(T60="","",VLOOKUP(T60,'シフト記号表（勤務時間帯）'!$C$4:$K$35,9,FALSE))</f>
        <v/>
      </c>
      <c r="U61" s="97" t="str">
        <f>IF(U60="","",VLOOKUP(U60,'シフト記号表（勤務時間帯）'!$C$4:$K$35,9,FALSE))</f>
        <v/>
      </c>
      <c r="V61" s="97" t="str">
        <f>IF(V60="","",VLOOKUP(V60,'シフト記号表（勤務時間帯）'!$C$4:$K$35,9,FALSE))</f>
        <v/>
      </c>
      <c r="W61" s="97" t="str">
        <f>IF(W60="","",VLOOKUP(W60,'シフト記号表（勤務時間帯）'!$C$4:$K$35,9,FALSE))</f>
        <v/>
      </c>
      <c r="X61" s="97" t="str">
        <f>IF(X60="","",VLOOKUP(X60,'シフト記号表（勤務時間帯）'!$C$4:$K$35,9,FALSE))</f>
        <v/>
      </c>
      <c r="Y61" s="97" t="str">
        <f>IF(Y60="","",VLOOKUP(Y60,'シフト記号表（勤務時間帯）'!$C$4:$K$35,9,FALSE))</f>
        <v/>
      </c>
      <c r="Z61" s="98" t="str">
        <f>IF(Z60="","",VLOOKUP(Z60,'シフト記号表（勤務時間帯）'!$C$4:$K$35,9,FALSE))</f>
        <v/>
      </c>
      <c r="AA61" s="96" t="str">
        <f>IF(AA60="","",VLOOKUP(AA60,'シフト記号表（勤務時間帯）'!$C$4:$K$35,9,FALSE))</f>
        <v/>
      </c>
      <c r="AB61" s="97" t="str">
        <f>IF(AB60="","",VLOOKUP(AB60,'シフト記号表（勤務時間帯）'!$C$4:$K$35,9,FALSE))</f>
        <v/>
      </c>
      <c r="AC61" s="97" t="str">
        <f>IF(AC60="","",VLOOKUP(AC60,'シフト記号表（勤務時間帯）'!$C$4:$K$35,9,FALSE))</f>
        <v/>
      </c>
      <c r="AD61" s="97" t="str">
        <f>IF(AD60="","",VLOOKUP(AD60,'シフト記号表（勤務時間帯）'!$C$4:$K$35,9,FALSE))</f>
        <v/>
      </c>
      <c r="AE61" s="97" t="str">
        <f>IF(AE60="","",VLOOKUP(AE60,'シフト記号表（勤務時間帯）'!$C$4:$K$35,9,FALSE))</f>
        <v/>
      </c>
      <c r="AF61" s="97" t="str">
        <f>IF(AF60="","",VLOOKUP(AF60,'シフト記号表（勤務時間帯）'!$C$4:$K$35,9,FALSE))</f>
        <v/>
      </c>
      <c r="AG61" s="98" t="str">
        <f>IF(AG60="","",VLOOKUP(AG60,'シフト記号表（勤務時間帯）'!$C$4:$K$35,9,FALSE))</f>
        <v/>
      </c>
      <c r="AH61" s="96" t="str">
        <f>IF(AH60="","",VLOOKUP(AH60,'シフト記号表（勤務時間帯）'!$C$4:$K$35,9,FALSE))</f>
        <v/>
      </c>
      <c r="AI61" s="97" t="str">
        <f>IF(AI60="","",VLOOKUP(AI60,'シフト記号表（勤務時間帯）'!$C$4:$K$35,9,FALSE))</f>
        <v/>
      </c>
      <c r="AJ61" s="97" t="str">
        <f>IF(AJ60="","",VLOOKUP(AJ60,'シフト記号表（勤務時間帯）'!$C$4:$K$35,9,FALSE))</f>
        <v/>
      </c>
      <c r="AK61" s="97" t="str">
        <f>IF(AK60="","",VLOOKUP(AK60,'シフト記号表（勤務時間帯）'!$C$4:$K$35,9,FALSE))</f>
        <v/>
      </c>
      <c r="AL61" s="97" t="str">
        <f>IF(AL60="","",VLOOKUP(AL60,'シフト記号表（勤務時間帯）'!$C$4:$K$35,9,FALSE))</f>
        <v/>
      </c>
      <c r="AM61" s="97" t="str">
        <f>IF(AM60="","",VLOOKUP(AM60,'シフト記号表（勤務時間帯）'!$C$4:$K$35,9,FALSE))</f>
        <v/>
      </c>
      <c r="AN61" s="98" t="str">
        <f>IF(AN60="","",VLOOKUP(AN60,'シフト記号表（勤務時間帯）'!$C$4:$K$35,9,FALSE))</f>
        <v/>
      </c>
      <c r="AO61" s="96" t="str">
        <f>IF(AO60="","",VLOOKUP(AO60,'シフト記号表（勤務時間帯）'!$C$4:$K$35,9,FALSE))</f>
        <v/>
      </c>
      <c r="AP61" s="97" t="str">
        <f>IF(AP60="","",VLOOKUP(AP60,'シフト記号表（勤務時間帯）'!$C$4:$K$35,9,FALSE))</f>
        <v/>
      </c>
      <c r="AQ61" s="97" t="str">
        <f>IF(AQ60="","",VLOOKUP(AQ60,'シフト記号表（勤務時間帯）'!$C$4:$K$35,9,FALSE))</f>
        <v/>
      </c>
      <c r="AR61" s="97" t="str">
        <f>IF(AR60="","",VLOOKUP(AR60,'シフト記号表（勤務時間帯）'!$C$4:$K$35,9,FALSE))</f>
        <v/>
      </c>
      <c r="AS61" s="97" t="str">
        <f>IF(AS60="","",VLOOKUP(AS60,'シフト記号表（勤務時間帯）'!$C$4:$K$35,9,FALSE))</f>
        <v/>
      </c>
      <c r="AT61" s="97" t="str">
        <f>IF(AT60="","",VLOOKUP(AT60,'シフト記号表（勤務時間帯）'!$C$4:$K$35,9,FALSE))</f>
        <v/>
      </c>
      <c r="AU61" s="98" t="str">
        <f>IF(AU60="","",VLOOKUP(AU60,'シフト記号表（勤務時間帯）'!$C$4:$K$35,9,FALSE))</f>
        <v/>
      </c>
      <c r="AV61" s="96" t="str">
        <f>IF(AV60="","",VLOOKUP(AV60,'シフト記号表（勤務時間帯）'!$C$4:$K$35,9,FALSE))</f>
        <v/>
      </c>
      <c r="AW61" s="97" t="str">
        <f>IF(AW60="","",VLOOKUP(AW60,'シフト記号表（勤務時間帯）'!$C$4:$K$35,9,FALSE))</f>
        <v/>
      </c>
      <c r="AX61" s="98" t="str">
        <f>IF(AX60="","",VLOOKUP(AX60,'シフト記号表（勤務時間帯）'!$C$4:$K$35,9,FALSE))</f>
        <v/>
      </c>
      <c r="AY61" s="165"/>
      <c r="AZ61" s="166"/>
      <c r="BA61" s="167"/>
      <c r="BB61" s="168"/>
      <c r="BC61" s="172"/>
      <c r="BD61" s="173"/>
      <c r="BE61" s="173"/>
      <c r="BF61" s="173"/>
      <c r="BG61" s="173"/>
      <c r="BH61" s="174"/>
    </row>
    <row r="62" spans="2:60" ht="20.25" customHeight="1" x14ac:dyDescent="0.4">
      <c r="B62" s="143">
        <f>B60+1</f>
        <v>24</v>
      </c>
      <c r="C62" s="145"/>
      <c r="D62" s="146"/>
      <c r="E62" s="147"/>
      <c r="F62" s="149"/>
      <c r="G62" s="147"/>
      <c r="H62" s="152"/>
      <c r="I62" s="153"/>
      <c r="J62" s="153"/>
      <c r="K62" s="153"/>
      <c r="L62" s="154"/>
      <c r="M62" s="156"/>
      <c r="N62" s="157"/>
      <c r="O62" s="157"/>
      <c r="P62" s="158"/>
      <c r="Q62" s="162" t="s">
        <v>56</v>
      </c>
      <c r="R62" s="163"/>
      <c r="S62" s="164"/>
      <c r="T62" s="123"/>
      <c r="U62" s="124"/>
      <c r="V62" s="124"/>
      <c r="W62" s="124"/>
      <c r="X62" s="124"/>
      <c r="Y62" s="124"/>
      <c r="Z62" s="125"/>
      <c r="AA62" s="123"/>
      <c r="AB62" s="124"/>
      <c r="AC62" s="124"/>
      <c r="AD62" s="124"/>
      <c r="AE62" s="124"/>
      <c r="AF62" s="124"/>
      <c r="AG62" s="125"/>
      <c r="AH62" s="123"/>
      <c r="AI62" s="124"/>
      <c r="AJ62" s="124"/>
      <c r="AK62" s="124"/>
      <c r="AL62" s="124"/>
      <c r="AM62" s="124"/>
      <c r="AN62" s="125"/>
      <c r="AO62" s="123"/>
      <c r="AP62" s="124"/>
      <c r="AQ62" s="124"/>
      <c r="AR62" s="124"/>
      <c r="AS62" s="124"/>
      <c r="AT62" s="124"/>
      <c r="AU62" s="125"/>
      <c r="AV62" s="123"/>
      <c r="AW62" s="124"/>
      <c r="AX62" s="125"/>
      <c r="AY62" s="165">
        <f t="shared" ref="AY62" si="47">IF($BD$3="計画",SUM(T63:AU63),IF($BD$3="実績",SUM(T63:AX63),""))</f>
        <v>0</v>
      </c>
      <c r="AZ62" s="166"/>
      <c r="BA62" s="167">
        <f>IF($BD$3="計画",AY62/4,IF($BD$3="実績",AY62/($BB$7/7),""))</f>
        <v>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96" t="str">
        <f>IF(T62="","",VLOOKUP(T62,'シフト記号表（勤務時間帯）'!$C$4:$K$35,9,FALSE))</f>
        <v/>
      </c>
      <c r="U63" s="97" t="str">
        <f>IF(U62="","",VLOOKUP(U62,'シフト記号表（勤務時間帯）'!$C$4:$K$35,9,FALSE))</f>
        <v/>
      </c>
      <c r="V63" s="97" t="str">
        <f>IF(V62="","",VLOOKUP(V62,'シフト記号表（勤務時間帯）'!$C$4:$K$35,9,FALSE))</f>
        <v/>
      </c>
      <c r="W63" s="97" t="str">
        <f>IF(W62="","",VLOOKUP(W62,'シフト記号表（勤務時間帯）'!$C$4:$K$35,9,FALSE))</f>
        <v/>
      </c>
      <c r="X63" s="97" t="str">
        <f>IF(X62="","",VLOOKUP(X62,'シフト記号表（勤務時間帯）'!$C$4:$K$35,9,FALSE))</f>
        <v/>
      </c>
      <c r="Y63" s="97" t="str">
        <f>IF(Y62="","",VLOOKUP(Y62,'シフト記号表（勤務時間帯）'!$C$4:$K$35,9,FALSE))</f>
        <v/>
      </c>
      <c r="Z63" s="98" t="str">
        <f>IF(Z62="","",VLOOKUP(Z62,'シフト記号表（勤務時間帯）'!$C$4:$K$35,9,FALSE))</f>
        <v/>
      </c>
      <c r="AA63" s="96" t="str">
        <f>IF(AA62="","",VLOOKUP(AA62,'シフト記号表（勤務時間帯）'!$C$4:$K$35,9,FALSE))</f>
        <v/>
      </c>
      <c r="AB63" s="97" t="str">
        <f>IF(AB62="","",VLOOKUP(AB62,'シフト記号表（勤務時間帯）'!$C$4:$K$35,9,FALSE))</f>
        <v/>
      </c>
      <c r="AC63" s="97" t="str">
        <f>IF(AC62="","",VLOOKUP(AC62,'シフト記号表（勤務時間帯）'!$C$4:$K$35,9,FALSE))</f>
        <v/>
      </c>
      <c r="AD63" s="97" t="str">
        <f>IF(AD62="","",VLOOKUP(AD62,'シフト記号表（勤務時間帯）'!$C$4:$K$35,9,FALSE))</f>
        <v/>
      </c>
      <c r="AE63" s="97" t="str">
        <f>IF(AE62="","",VLOOKUP(AE62,'シフト記号表（勤務時間帯）'!$C$4:$K$35,9,FALSE))</f>
        <v/>
      </c>
      <c r="AF63" s="97" t="str">
        <f>IF(AF62="","",VLOOKUP(AF62,'シフト記号表（勤務時間帯）'!$C$4:$K$35,9,FALSE))</f>
        <v/>
      </c>
      <c r="AG63" s="98" t="str">
        <f>IF(AG62="","",VLOOKUP(AG62,'シフト記号表（勤務時間帯）'!$C$4:$K$35,9,FALSE))</f>
        <v/>
      </c>
      <c r="AH63" s="96" t="str">
        <f>IF(AH62="","",VLOOKUP(AH62,'シフト記号表（勤務時間帯）'!$C$4:$K$35,9,FALSE))</f>
        <v/>
      </c>
      <c r="AI63" s="97" t="str">
        <f>IF(AI62="","",VLOOKUP(AI62,'シフト記号表（勤務時間帯）'!$C$4:$K$35,9,FALSE))</f>
        <v/>
      </c>
      <c r="AJ63" s="97" t="str">
        <f>IF(AJ62="","",VLOOKUP(AJ62,'シフト記号表（勤務時間帯）'!$C$4:$K$35,9,FALSE))</f>
        <v/>
      </c>
      <c r="AK63" s="97" t="str">
        <f>IF(AK62="","",VLOOKUP(AK62,'シフト記号表（勤務時間帯）'!$C$4:$K$35,9,FALSE))</f>
        <v/>
      </c>
      <c r="AL63" s="97" t="str">
        <f>IF(AL62="","",VLOOKUP(AL62,'シフト記号表（勤務時間帯）'!$C$4:$K$35,9,FALSE))</f>
        <v/>
      </c>
      <c r="AM63" s="97" t="str">
        <f>IF(AM62="","",VLOOKUP(AM62,'シフト記号表（勤務時間帯）'!$C$4:$K$35,9,FALSE))</f>
        <v/>
      </c>
      <c r="AN63" s="98" t="str">
        <f>IF(AN62="","",VLOOKUP(AN62,'シフト記号表（勤務時間帯）'!$C$4:$K$35,9,FALSE))</f>
        <v/>
      </c>
      <c r="AO63" s="96" t="str">
        <f>IF(AO62="","",VLOOKUP(AO62,'シフト記号表（勤務時間帯）'!$C$4:$K$35,9,FALSE))</f>
        <v/>
      </c>
      <c r="AP63" s="97" t="str">
        <f>IF(AP62="","",VLOOKUP(AP62,'シフト記号表（勤務時間帯）'!$C$4:$K$35,9,FALSE))</f>
        <v/>
      </c>
      <c r="AQ63" s="97" t="str">
        <f>IF(AQ62="","",VLOOKUP(AQ62,'シフト記号表（勤務時間帯）'!$C$4:$K$35,9,FALSE))</f>
        <v/>
      </c>
      <c r="AR63" s="97" t="str">
        <f>IF(AR62="","",VLOOKUP(AR62,'シフト記号表（勤務時間帯）'!$C$4:$K$35,9,FALSE))</f>
        <v/>
      </c>
      <c r="AS63" s="97" t="str">
        <f>IF(AS62="","",VLOOKUP(AS62,'シフト記号表（勤務時間帯）'!$C$4:$K$35,9,FALSE))</f>
        <v/>
      </c>
      <c r="AT63" s="97" t="str">
        <f>IF(AT62="","",VLOOKUP(AT62,'シフト記号表（勤務時間帯）'!$C$4:$K$35,9,FALSE))</f>
        <v/>
      </c>
      <c r="AU63" s="98" t="str">
        <f>IF(AU62="","",VLOOKUP(AU62,'シフト記号表（勤務時間帯）'!$C$4:$K$35,9,FALSE))</f>
        <v/>
      </c>
      <c r="AV63" s="96" t="str">
        <f>IF(AV62="","",VLOOKUP(AV62,'シフト記号表（勤務時間帯）'!$C$4:$K$35,9,FALSE))</f>
        <v/>
      </c>
      <c r="AW63" s="97" t="str">
        <f>IF(AW62="","",VLOOKUP(AW62,'シフト記号表（勤務時間帯）'!$C$4:$K$35,9,FALSE))</f>
        <v/>
      </c>
      <c r="AX63" s="98" t="str">
        <f>IF(AX62="","",VLOOKUP(AX62,'シフト記号表（勤務時間帯）'!$C$4:$K$35,9,FALSE))</f>
        <v/>
      </c>
      <c r="AY63" s="165"/>
      <c r="AZ63" s="166"/>
      <c r="BA63" s="167"/>
      <c r="BB63" s="168"/>
      <c r="BC63" s="172"/>
      <c r="BD63" s="173"/>
      <c r="BE63" s="173"/>
      <c r="BF63" s="173"/>
      <c r="BG63" s="173"/>
      <c r="BH63" s="174"/>
    </row>
    <row r="64" spans="2:60" ht="20.25" customHeight="1" x14ac:dyDescent="0.4">
      <c r="B64" s="143">
        <f>B62+1</f>
        <v>25</v>
      </c>
      <c r="C64" s="145"/>
      <c r="D64" s="146"/>
      <c r="E64" s="147"/>
      <c r="F64" s="149"/>
      <c r="G64" s="147"/>
      <c r="H64" s="152"/>
      <c r="I64" s="153"/>
      <c r="J64" s="153"/>
      <c r="K64" s="153"/>
      <c r="L64" s="154"/>
      <c r="M64" s="156"/>
      <c r="N64" s="157"/>
      <c r="O64" s="157"/>
      <c r="P64" s="158"/>
      <c r="Q64" s="162" t="s">
        <v>56</v>
      </c>
      <c r="R64" s="163"/>
      <c r="S64" s="164"/>
      <c r="T64" s="123"/>
      <c r="U64" s="124"/>
      <c r="V64" s="124"/>
      <c r="W64" s="124"/>
      <c r="X64" s="124"/>
      <c r="Y64" s="124"/>
      <c r="Z64" s="125"/>
      <c r="AA64" s="123"/>
      <c r="AB64" s="124"/>
      <c r="AC64" s="124"/>
      <c r="AD64" s="124"/>
      <c r="AE64" s="124"/>
      <c r="AF64" s="124"/>
      <c r="AG64" s="125"/>
      <c r="AH64" s="123"/>
      <c r="AI64" s="124"/>
      <c r="AJ64" s="124"/>
      <c r="AK64" s="124"/>
      <c r="AL64" s="124"/>
      <c r="AM64" s="124"/>
      <c r="AN64" s="125"/>
      <c r="AO64" s="123"/>
      <c r="AP64" s="124"/>
      <c r="AQ64" s="124"/>
      <c r="AR64" s="124"/>
      <c r="AS64" s="124"/>
      <c r="AT64" s="124"/>
      <c r="AU64" s="125"/>
      <c r="AV64" s="123"/>
      <c r="AW64" s="124"/>
      <c r="AX64" s="125"/>
      <c r="AY64" s="165">
        <f t="shared" ref="AY64" si="48">IF($BD$3="計画",SUM(T65:AU65),IF($BD$3="実績",SUM(T65:AX65),""))</f>
        <v>0</v>
      </c>
      <c r="AZ64" s="166"/>
      <c r="BA64" s="167">
        <f>IF($BD$3="計画",AY64/4,IF($BD$3="実績",AY64/($BB$7/7),""))</f>
        <v>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96" t="str">
        <f>IF(T64="","",VLOOKUP(T64,'シフト記号表（勤務時間帯）'!$C$4:$K$35,9,FALSE))</f>
        <v/>
      </c>
      <c r="U65" s="97" t="str">
        <f>IF(U64="","",VLOOKUP(U64,'シフト記号表（勤務時間帯）'!$C$4:$K$35,9,FALSE))</f>
        <v/>
      </c>
      <c r="V65" s="97" t="str">
        <f>IF(V64="","",VLOOKUP(V64,'シフト記号表（勤務時間帯）'!$C$4:$K$35,9,FALSE))</f>
        <v/>
      </c>
      <c r="W65" s="97" t="str">
        <f>IF(W64="","",VLOOKUP(W64,'シフト記号表（勤務時間帯）'!$C$4:$K$35,9,FALSE))</f>
        <v/>
      </c>
      <c r="X65" s="97" t="str">
        <f>IF(X64="","",VLOOKUP(X64,'シフト記号表（勤務時間帯）'!$C$4:$K$35,9,FALSE))</f>
        <v/>
      </c>
      <c r="Y65" s="97" t="str">
        <f>IF(Y64="","",VLOOKUP(Y64,'シフト記号表（勤務時間帯）'!$C$4:$K$35,9,FALSE))</f>
        <v/>
      </c>
      <c r="Z65" s="98" t="str">
        <f>IF(Z64="","",VLOOKUP(Z64,'シフト記号表（勤務時間帯）'!$C$4:$K$35,9,FALSE))</f>
        <v/>
      </c>
      <c r="AA65" s="96" t="str">
        <f>IF(AA64="","",VLOOKUP(AA64,'シフト記号表（勤務時間帯）'!$C$4:$K$35,9,FALSE))</f>
        <v/>
      </c>
      <c r="AB65" s="97" t="str">
        <f>IF(AB64="","",VLOOKUP(AB64,'シフト記号表（勤務時間帯）'!$C$4:$K$35,9,FALSE))</f>
        <v/>
      </c>
      <c r="AC65" s="97" t="str">
        <f>IF(AC64="","",VLOOKUP(AC64,'シフト記号表（勤務時間帯）'!$C$4:$K$35,9,FALSE))</f>
        <v/>
      </c>
      <c r="AD65" s="97" t="str">
        <f>IF(AD64="","",VLOOKUP(AD64,'シフト記号表（勤務時間帯）'!$C$4:$K$35,9,FALSE))</f>
        <v/>
      </c>
      <c r="AE65" s="97" t="str">
        <f>IF(AE64="","",VLOOKUP(AE64,'シフト記号表（勤務時間帯）'!$C$4:$K$35,9,FALSE))</f>
        <v/>
      </c>
      <c r="AF65" s="97" t="str">
        <f>IF(AF64="","",VLOOKUP(AF64,'シフト記号表（勤務時間帯）'!$C$4:$K$35,9,FALSE))</f>
        <v/>
      </c>
      <c r="AG65" s="98" t="str">
        <f>IF(AG64="","",VLOOKUP(AG64,'シフト記号表（勤務時間帯）'!$C$4:$K$35,9,FALSE))</f>
        <v/>
      </c>
      <c r="AH65" s="96" t="str">
        <f>IF(AH64="","",VLOOKUP(AH64,'シフト記号表（勤務時間帯）'!$C$4:$K$35,9,FALSE))</f>
        <v/>
      </c>
      <c r="AI65" s="97" t="str">
        <f>IF(AI64="","",VLOOKUP(AI64,'シフト記号表（勤務時間帯）'!$C$4:$K$35,9,FALSE))</f>
        <v/>
      </c>
      <c r="AJ65" s="97" t="str">
        <f>IF(AJ64="","",VLOOKUP(AJ64,'シフト記号表（勤務時間帯）'!$C$4:$K$35,9,FALSE))</f>
        <v/>
      </c>
      <c r="AK65" s="97" t="str">
        <f>IF(AK64="","",VLOOKUP(AK64,'シフト記号表（勤務時間帯）'!$C$4:$K$35,9,FALSE))</f>
        <v/>
      </c>
      <c r="AL65" s="97" t="str">
        <f>IF(AL64="","",VLOOKUP(AL64,'シフト記号表（勤務時間帯）'!$C$4:$K$35,9,FALSE))</f>
        <v/>
      </c>
      <c r="AM65" s="97" t="str">
        <f>IF(AM64="","",VLOOKUP(AM64,'シフト記号表（勤務時間帯）'!$C$4:$K$35,9,FALSE))</f>
        <v/>
      </c>
      <c r="AN65" s="98" t="str">
        <f>IF(AN64="","",VLOOKUP(AN64,'シフト記号表（勤務時間帯）'!$C$4:$K$35,9,FALSE))</f>
        <v/>
      </c>
      <c r="AO65" s="96" t="str">
        <f>IF(AO64="","",VLOOKUP(AO64,'シフト記号表（勤務時間帯）'!$C$4:$K$35,9,FALSE))</f>
        <v/>
      </c>
      <c r="AP65" s="97" t="str">
        <f>IF(AP64="","",VLOOKUP(AP64,'シフト記号表（勤務時間帯）'!$C$4:$K$35,9,FALSE))</f>
        <v/>
      </c>
      <c r="AQ65" s="97" t="str">
        <f>IF(AQ64="","",VLOOKUP(AQ64,'シフト記号表（勤務時間帯）'!$C$4:$K$35,9,FALSE))</f>
        <v/>
      </c>
      <c r="AR65" s="97" t="str">
        <f>IF(AR64="","",VLOOKUP(AR64,'シフト記号表（勤務時間帯）'!$C$4:$K$35,9,FALSE))</f>
        <v/>
      </c>
      <c r="AS65" s="97" t="str">
        <f>IF(AS64="","",VLOOKUP(AS64,'シフト記号表（勤務時間帯）'!$C$4:$K$35,9,FALSE))</f>
        <v/>
      </c>
      <c r="AT65" s="97" t="str">
        <f>IF(AT64="","",VLOOKUP(AT64,'シフト記号表（勤務時間帯）'!$C$4:$K$35,9,FALSE))</f>
        <v/>
      </c>
      <c r="AU65" s="98" t="str">
        <f>IF(AU64="","",VLOOKUP(AU64,'シフト記号表（勤務時間帯）'!$C$4:$K$35,9,FALSE))</f>
        <v/>
      </c>
      <c r="AV65" s="96" t="str">
        <f>IF(AV64="","",VLOOKUP(AV64,'シフト記号表（勤務時間帯）'!$C$4:$K$35,9,FALSE))</f>
        <v/>
      </c>
      <c r="AW65" s="97" t="str">
        <f>IF(AW64="","",VLOOKUP(AW64,'シフト記号表（勤務時間帯）'!$C$4:$K$35,9,FALSE))</f>
        <v/>
      </c>
      <c r="AX65" s="98" t="str">
        <f>IF(AX64="","",VLOOKUP(AX64,'シフト記号表（勤務時間帯）'!$C$4:$K$35,9,FALSE))</f>
        <v/>
      </c>
      <c r="AY65" s="165"/>
      <c r="AZ65" s="166"/>
      <c r="BA65" s="167"/>
      <c r="BB65" s="168"/>
      <c r="BC65" s="172"/>
      <c r="BD65" s="173"/>
      <c r="BE65" s="173"/>
      <c r="BF65" s="173"/>
      <c r="BG65" s="173"/>
      <c r="BH65" s="174"/>
    </row>
    <row r="66" spans="2:60" ht="20.25" customHeight="1" x14ac:dyDescent="0.4">
      <c r="B66" s="143">
        <f>B64+1</f>
        <v>26</v>
      </c>
      <c r="C66" s="145"/>
      <c r="D66" s="146"/>
      <c r="E66" s="147"/>
      <c r="F66" s="149"/>
      <c r="G66" s="147"/>
      <c r="H66" s="152"/>
      <c r="I66" s="153"/>
      <c r="J66" s="153"/>
      <c r="K66" s="153"/>
      <c r="L66" s="154"/>
      <c r="M66" s="156"/>
      <c r="N66" s="157"/>
      <c r="O66" s="157"/>
      <c r="P66" s="158"/>
      <c r="Q66" s="162" t="s">
        <v>56</v>
      </c>
      <c r="R66" s="163"/>
      <c r="S66" s="164"/>
      <c r="T66" s="123"/>
      <c r="U66" s="124"/>
      <c r="V66" s="124"/>
      <c r="W66" s="124"/>
      <c r="X66" s="124"/>
      <c r="Y66" s="124"/>
      <c r="Z66" s="125"/>
      <c r="AA66" s="123"/>
      <c r="AB66" s="124"/>
      <c r="AC66" s="124"/>
      <c r="AD66" s="124"/>
      <c r="AE66" s="124"/>
      <c r="AF66" s="124"/>
      <c r="AG66" s="125"/>
      <c r="AH66" s="123"/>
      <c r="AI66" s="124"/>
      <c r="AJ66" s="124"/>
      <c r="AK66" s="124"/>
      <c r="AL66" s="124"/>
      <c r="AM66" s="124"/>
      <c r="AN66" s="125"/>
      <c r="AO66" s="123"/>
      <c r="AP66" s="124"/>
      <c r="AQ66" s="124"/>
      <c r="AR66" s="124"/>
      <c r="AS66" s="124"/>
      <c r="AT66" s="124"/>
      <c r="AU66" s="125"/>
      <c r="AV66" s="123"/>
      <c r="AW66" s="124"/>
      <c r="AX66" s="125"/>
      <c r="AY66" s="165">
        <f t="shared" ref="AY66" si="49">IF($BD$3="計画",SUM(T67:AU67),IF($BD$3="実績",SUM(T67:AX67),""))</f>
        <v>0</v>
      </c>
      <c r="AZ66" s="166"/>
      <c r="BA66" s="167">
        <f>IF($BD$3="計画",AY66/4,IF($BD$3="実績",AY66/($BB$7/7),""))</f>
        <v>0</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96" t="str">
        <f>IF(T66="","",VLOOKUP(T66,'シフト記号表（勤務時間帯）'!$C$4:$K$35,9,FALSE))</f>
        <v/>
      </c>
      <c r="U67" s="97" t="str">
        <f>IF(U66="","",VLOOKUP(U66,'シフト記号表（勤務時間帯）'!$C$4:$K$35,9,FALSE))</f>
        <v/>
      </c>
      <c r="V67" s="97" t="str">
        <f>IF(V66="","",VLOOKUP(V66,'シフト記号表（勤務時間帯）'!$C$4:$K$35,9,FALSE))</f>
        <v/>
      </c>
      <c r="W67" s="97" t="str">
        <f>IF(W66="","",VLOOKUP(W66,'シフト記号表（勤務時間帯）'!$C$4:$K$35,9,FALSE))</f>
        <v/>
      </c>
      <c r="X67" s="97" t="str">
        <f>IF(X66="","",VLOOKUP(X66,'シフト記号表（勤務時間帯）'!$C$4:$K$35,9,FALSE))</f>
        <v/>
      </c>
      <c r="Y67" s="97" t="str">
        <f>IF(Y66="","",VLOOKUP(Y66,'シフト記号表（勤務時間帯）'!$C$4:$K$35,9,FALSE))</f>
        <v/>
      </c>
      <c r="Z67" s="98" t="str">
        <f>IF(Z66="","",VLOOKUP(Z66,'シフト記号表（勤務時間帯）'!$C$4:$K$35,9,FALSE))</f>
        <v/>
      </c>
      <c r="AA67" s="96" t="str">
        <f>IF(AA66="","",VLOOKUP(AA66,'シフト記号表（勤務時間帯）'!$C$4:$K$35,9,FALSE))</f>
        <v/>
      </c>
      <c r="AB67" s="97" t="str">
        <f>IF(AB66="","",VLOOKUP(AB66,'シフト記号表（勤務時間帯）'!$C$4:$K$35,9,FALSE))</f>
        <v/>
      </c>
      <c r="AC67" s="97" t="str">
        <f>IF(AC66="","",VLOOKUP(AC66,'シフト記号表（勤務時間帯）'!$C$4:$K$35,9,FALSE))</f>
        <v/>
      </c>
      <c r="AD67" s="97" t="str">
        <f>IF(AD66="","",VLOOKUP(AD66,'シフト記号表（勤務時間帯）'!$C$4:$K$35,9,FALSE))</f>
        <v/>
      </c>
      <c r="AE67" s="97" t="str">
        <f>IF(AE66="","",VLOOKUP(AE66,'シフト記号表（勤務時間帯）'!$C$4:$K$35,9,FALSE))</f>
        <v/>
      </c>
      <c r="AF67" s="97" t="str">
        <f>IF(AF66="","",VLOOKUP(AF66,'シフト記号表（勤務時間帯）'!$C$4:$K$35,9,FALSE))</f>
        <v/>
      </c>
      <c r="AG67" s="98" t="str">
        <f>IF(AG66="","",VLOOKUP(AG66,'シフト記号表（勤務時間帯）'!$C$4:$K$35,9,FALSE))</f>
        <v/>
      </c>
      <c r="AH67" s="96" t="str">
        <f>IF(AH66="","",VLOOKUP(AH66,'シフト記号表（勤務時間帯）'!$C$4:$K$35,9,FALSE))</f>
        <v/>
      </c>
      <c r="AI67" s="97" t="str">
        <f>IF(AI66="","",VLOOKUP(AI66,'シフト記号表（勤務時間帯）'!$C$4:$K$35,9,FALSE))</f>
        <v/>
      </c>
      <c r="AJ67" s="97" t="str">
        <f>IF(AJ66="","",VLOOKUP(AJ66,'シフト記号表（勤務時間帯）'!$C$4:$K$35,9,FALSE))</f>
        <v/>
      </c>
      <c r="AK67" s="97" t="str">
        <f>IF(AK66="","",VLOOKUP(AK66,'シフト記号表（勤務時間帯）'!$C$4:$K$35,9,FALSE))</f>
        <v/>
      </c>
      <c r="AL67" s="97" t="str">
        <f>IF(AL66="","",VLOOKUP(AL66,'シフト記号表（勤務時間帯）'!$C$4:$K$35,9,FALSE))</f>
        <v/>
      </c>
      <c r="AM67" s="97" t="str">
        <f>IF(AM66="","",VLOOKUP(AM66,'シフト記号表（勤務時間帯）'!$C$4:$K$35,9,FALSE))</f>
        <v/>
      </c>
      <c r="AN67" s="98" t="str">
        <f>IF(AN66="","",VLOOKUP(AN66,'シフト記号表（勤務時間帯）'!$C$4:$K$35,9,FALSE))</f>
        <v/>
      </c>
      <c r="AO67" s="96" t="str">
        <f>IF(AO66="","",VLOOKUP(AO66,'シフト記号表（勤務時間帯）'!$C$4:$K$35,9,FALSE))</f>
        <v/>
      </c>
      <c r="AP67" s="97" t="str">
        <f>IF(AP66="","",VLOOKUP(AP66,'シフト記号表（勤務時間帯）'!$C$4:$K$35,9,FALSE))</f>
        <v/>
      </c>
      <c r="AQ67" s="97" t="str">
        <f>IF(AQ66="","",VLOOKUP(AQ66,'シフト記号表（勤務時間帯）'!$C$4:$K$35,9,FALSE))</f>
        <v/>
      </c>
      <c r="AR67" s="97" t="str">
        <f>IF(AR66="","",VLOOKUP(AR66,'シフト記号表（勤務時間帯）'!$C$4:$K$35,9,FALSE))</f>
        <v/>
      </c>
      <c r="AS67" s="97" t="str">
        <f>IF(AS66="","",VLOOKUP(AS66,'シフト記号表（勤務時間帯）'!$C$4:$K$35,9,FALSE))</f>
        <v/>
      </c>
      <c r="AT67" s="97" t="str">
        <f>IF(AT66="","",VLOOKUP(AT66,'シフト記号表（勤務時間帯）'!$C$4:$K$35,9,FALSE))</f>
        <v/>
      </c>
      <c r="AU67" s="98" t="str">
        <f>IF(AU66="","",VLOOKUP(AU66,'シフト記号表（勤務時間帯）'!$C$4:$K$35,9,FALSE))</f>
        <v/>
      </c>
      <c r="AV67" s="96" t="str">
        <f>IF(AV66="","",VLOOKUP(AV66,'シフト記号表（勤務時間帯）'!$C$4:$K$35,9,FALSE))</f>
        <v/>
      </c>
      <c r="AW67" s="97" t="str">
        <f>IF(AW66="","",VLOOKUP(AW66,'シフト記号表（勤務時間帯）'!$C$4:$K$35,9,FALSE))</f>
        <v/>
      </c>
      <c r="AX67" s="98" t="str">
        <f>IF(AX66="","",VLOOKUP(AX66,'シフト記号表（勤務時間帯）'!$C$4:$K$35,9,FALSE))</f>
        <v/>
      </c>
      <c r="AY67" s="165"/>
      <c r="AZ67" s="166"/>
      <c r="BA67" s="167"/>
      <c r="BB67" s="168"/>
      <c r="BC67" s="172"/>
      <c r="BD67" s="173"/>
      <c r="BE67" s="173"/>
      <c r="BF67" s="173"/>
      <c r="BG67" s="173"/>
      <c r="BH67" s="174"/>
    </row>
    <row r="68" spans="2:60" ht="20.25" customHeight="1" x14ac:dyDescent="0.4">
      <c r="B68" s="143">
        <f>B66+1</f>
        <v>27</v>
      </c>
      <c r="C68" s="145"/>
      <c r="D68" s="146"/>
      <c r="E68" s="147"/>
      <c r="F68" s="149"/>
      <c r="G68" s="147"/>
      <c r="H68" s="152"/>
      <c r="I68" s="153"/>
      <c r="J68" s="153"/>
      <c r="K68" s="153"/>
      <c r="L68" s="154"/>
      <c r="M68" s="156"/>
      <c r="N68" s="157"/>
      <c r="O68" s="157"/>
      <c r="P68" s="158"/>
      <c r="Q68" s="162" t="s">
        <v>56</v>
      </c>
      <c r="R68" s="163"/>
      <c r="S68" s="164"/>
      <c r="T68" s="123"/>
      <c r="U68" s="124"/>
      <c r="V68" s="124"/>
      <c r="W68" s="124"/>
      <c r="X68" s="124"/>
      <c r="Y68" s="124"/>
      <c r="Z68" s="125"/>
      <c r="AA68" s="123"/>
      <c r="AB68" s="124"/>
      <c r="AC68" s="124"/>
      <c r="AD68" s="124"/>
      <c r="AE68" s="124"/>
      <c r="AF68" s="124"/>
      <c r="AG68" s="125"/>
      <c r="AH68" s="123"/>
      <c r="AI68" s="124"/>
      <c r="AJ68" s="124"/>
      <c r="AK68" s="124"/>
      <c r="AL68" s="124"/>
      <c r="AM68" s="124"/>
      <c r="AN68" s="125"/>
      <c r="AO68" s="123"/>
      <c r="AP68" s="124"/>
      <c r="AQ68" s="124"/>
      <c r="AR68" s="124"/>
      <c r="AS68" s="124"/>
      <c r="AT68" s="124"/>
      <c r="AU68" s="125"/>
      <c r="AV68" s="123"/>
      <c r="AW68" s="124"/>
      <c r="AX68" s="125"/>
      <c r="AY68" s="165">
        <f t="shared" ref="AY68" si="50">IF($BD$3="計画",SUM(T69:AU69),IF($BD$3="実績",SUM(T69:AX69),""))</f>
        <v>0</v>
      </c>
      <c r="AZ68" s="166"/>
      <c r="BA68" s="167">
        <f>IF($BD$3="計画",AY68/4,IF($BD$3="実績",AY68/($BB$7/7),""))</f>
        <v>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96" t="str">
        <f>IF(T68="","",VLOOKUP(T68,'シフト記号表（勤務時間帯）'!$C$4:$K$35,9,FALSE))</f>
        <v/>
      </c>
      <c r="U69" s="97" t="str">
        <f>IF(U68="","",VLOOKUP(U68,'シフト記号表（勤務時間帯）'!$C$4:$K$35,9,FALSE))</f>
        <v/>
      </c>
      <c r="V69" s="97" t="str">
        <f>IF(V68="","",VLOOKUP(V68,'シフト記号表（勤務時間帯）'!$C$4:$K$35,9,FALSE))</f>
        <v/>
      </c>
      <c r="W69" s="97" t="str">
        <f>IF(W68="","",VLOOKUP(W68,'シフト記号表（勤務時間帯）'!$C$4:$K$35,9,FALSE))</f>
        <v/>
      </c>
      <c r="X69" s="97" t="str">
        <f>IF(X68="","",VLOOKUP(X68,'シフト記号表（勤務時間帯）'!$C$4:$K$35,9,FALSE))</f>
        <v/>
      </c>
      <c r="Y69" s="97" t="str">
        <f>IF(Y68="","",VLOOKUP(Y68,'シフト記号表（勤務時間帯）'!$C$4:$K$35,9,FALSE))</f>
        <v/>
      </c>
      <c r="Z69" s="98" t="str">
        <f>IF(Z68="","",VLOOKUP(Z68,'シフト記号表（勤務時間帯）'!$C$4:$K$35,9,FALSE))</f>
        <v/>
      </c>
      <c r="AA69" s="96" t="str">
        <f>IF(AA68="","",VLOOKUP(AA68,'シフト記号表（勤務時間帯）'!$C$4:$K$35,9,FALSE))</f>
        <v/>
      </c>
      <c r="AB69" s="97" t="str">
        <f>IF(AB68="","",VLOOKUP(AB68,'シフト記号表（勤務時間帯）'!$C$4:$K$35,9,FALSE))</f>
        <v/>
      </c>
      <c r="AC69" s="97" t="str">
        <f>IF(AC68="","",VLOOKUP(AC68,'シフト記号表（勤務時間帯）'!$C$4:$K$35,9,FALSE))</f>
        <v/>
      </c>
      <c r="AD69" s="97" t="str">
        <f>IF(AD68="","",VLOOKUP(AD68,'シフト記号表（勤務時間帯）'!$C$4:$K$35,9,FALSE))</f>
        <v/>
      </c>
      <c r="AE69" s="97" t="str">
        <f>IF(AE68="","",VLOOKUP(AE68,'シフト記号表（勤務時間帯）'!$C$4:$K$35,9,FALSE))</f>
        <v/>
      </c>
      <c r="AF69" s="97" t="str">
        <f>IF(AF68="","",VLOOKUP(AF68,'シフト記号表（勤務時間帯）'!$C$4:$K$35,9,FALSE))</f>
        <v/>
      </c>
      <c r="AG69" s="98" t="str">
        <f>IF(AG68="","",VLOOKUP(AG68,'シフト記号表（勤務時間帯）'!$C$4:$K$35,9,FALSE))</f>
        <v/>
      </c>
      <c r="AH69" s="96" t="str">
        <f>IF(AH68="","",VLOOKUP(AH68,'シフト記号表（勤務時間帯）'!$C$4:$K$35,9,FALSE))</f>
        <v/>
      </c>
      <c r="AI69" s="97" t="str">
        <f>IF(AI68="","",VLOOKUP(AI68,'シフト記号表（勤務時間帯）'!$C$4:$K$35,9,FALSE))</f>
        <v/>
      </c>
      <c r="AJ69" s="97" t="str">
        <f>IF(AJ68="","",VLOOKUP(AJ68,'シフト記号表（勤務時間帯）'!$C$4:$K$35,9,FALSE))</f>
        <v/>
      </c>
      <c r="AK69" s="97" t="str">
        <f>IF(AK68="","",VLOOKUP(AK68,'シフト記号表（勤務時間帯）'!$C$4:$K$35,9,FALSE))</f>
        <v/>
      </c>
      <c r="AL69" s="97" t="str">
        <f>IF(AL68="","",VLOOKUP(AL68,'シフト記号表（勤務時間帯）'!$C$4:$K$35,9,FALSE))</f>
        <v/>
      </c>
      <c r="AM69" s="97" t="str">
        <f>IF(AM68="","",VLOOKUP(AM68,'シフト記号表（勤務時間帯）'!$C$4:$K$35,9,FALSE))</f>
        <v/>
      </c>
      <c r="AN69" s="98" t="str">
        <f>IF(AN68="","",VLOOKUP(AN68,'シフト記号表（勤務時間帯）'!$C$4:$K$35,9,FALSE))</f>
        <v/>
      </c>
      <c r="AO69" s="96" t="str">
        <f>IF(AO68="","",VLOOKUP(AO68,'シフト記号表（勤務時間帯）'!$C$4:$K$35,9,FALSE))</f>
        <v/>
      </c>
      <c r="AP69" s="97" t="str">
        <f>IF(AP68="","",VLOOKUP(AP68,'シフト記号表（勤務時間帯）'!$C$4:$K$35,9,FALSE))</f>
        <v/>
      </c>
      <c r="AQ69" s="97" t="str">
        <f>IF(AQ68="","",VLOOKUP(AQ68,'シフト記号表（勤務時間帯）'!$C$4:$K$35,9,FALSE))</f>
        <v/>
      </c>
      <c r="AR69" s="97" t="str">
        <f>IF(AR68="","",VLOOKUP(AR68,'シフト記号表（勤務時間帯）'!$C$4:$K$35,9,FALSE))</f>
        <v/>
      </c>
      <c r="AS69" s="97" t="str">
        <f>IF(AS68="","",VLOOKUP(AS68,'シフト記号表（勤務時間帯）'!$C$4:$K$35,9,FALSE))</f>
        <v/>
      </c>
      <c r="AT69" s="97" t="str">
        <f>IF(AT68="","",VLOOKUP(AT68,'シフト記号表（勤務時間帯）'!$C$4:$K$35,9,FALSE))</f>
        <v/>
      </c>
      <c r="AU69" s="98" t="str">
        <f>IF(AU68="","",VLOOKUP(AU68,'シフト記号表（勤務時間帯）'!$C$4:$K$35,9,FALSE))</f>
        <v/>
      </c>
      <c r="AV69" s="96" t="str">
        <f>IF(AV68="","",VLOOKUP(AV68,'シフト記号表（勤務時間帯）'!$C$4:$K$35,9,FALSE))</f>
        <v/>
      </c>
      <c r="AW69" s="97" t="str">
        <f>IF(AW68="","",VLOOKUP(AW68,'シフト記号表（勤務時間帯）'!$C$4:$K$35,9,FALSE))</f>
        <v/>
      </c>
      <c r="AX69" s="98" t="str">
        <f>IF(AX68="","",VLOOKUP(AX68,'シフト記号表（勤務時間帯）'!$C$4:$K$35,9,FALSE))</f>
        <v/>
      </c>
      <c r="AY69" s="165"/>
      <c r="AZ69" s="166"/>
      <c r="BA69" s="167"/>
      <c r="BB69" s="168"/>
      <c r="BC69" s="172"/>
      <c r="BD69" s="173"/>
      <c r="BE69" s="173"/>
      <c r="BF69" s="173"/>
      <c r="BG69" s="173"/>
      <c r="BH69" s="174"/>
    </row>
    <row r="70" spans="2:60" ht="20.25" customHeight="1" x14ac:dyDescent="0.4">
      <c r="B70" s="143">
        <f>B68+1</f>
        <v>28</v>
      </c>
      <c r="C70" s="145"/>
      <c r="D70" s="146"/>
      <c r="E70" s="147"/>
      <c r="F70" s="149"/>
      <c r="G70" s="147"/>
      <c r="H70" s="152"/>
      <c r="I70" s="153"/>
      <c r="J70" s="153"/>
      <c r="K70" s="153"/>
      <c r="L70" s="154"/>
      <c r="M70" s="156"/>
      <c r="N70" s="157"/>
      <c r="O70" s="157"/>
      <c r="P70" s="158"/>
      <c r="Q70" s="162" t="s">
        <v>56</v>
      </c>
      <c r="R70" s="163"/>
      <c r="S70" s="164"/>
      <c r="T70" s="123"/>
      <c r="U70" s="124"/>
      <c r="V70" s="124"/>
      <c r="W70" s="124"/>
      <c r="X70" s="124"/>
      <c r="Y70" s="124"/>
      <c r="Z70" s="125"/>
      <c r="AA70" s="123"/>
      <c r="AB70" s="124"/>
      <c r="AC70" s="124"/>
      <c r="AD70" s="124"/>
      <c r="AE70" s="124"/>
      <c r="AF70" s="124"/>
      <c r="AG70" s="125"/>
      <c r="AH70" s="123"/>
      <c r="AI70" s="124"/>
      <c r="AJ70" s="124"/>
      <c r="AK70" s="124"/>
      <c r="AL70" s="124"/>
      <c r="AM70" s="124"/>
      <c r="AN70" s="125"/>
      <c r="AO70" s="123"/>
      <c r="AP70" s="124"/>
      <c r="AQ70" s="124"/>
      <c r="AR70" s="124"/>
      <c r="AS70" s="124"/>
      <c r="AT70" s="124"/>
      <c r="AU70" s="125"/>
      <c r="AV70" s="123"/>
      <c r="AW70" s="124"/>
      <c r="AX70" s="125"/>
      <c r="AY70" s="165">
        <f t="shared" ref="AY70" si="51">IF($BD$3="計画",SUM(T71:AU71),IF($BD$3="実績",SUM(T71:AX71),""))</f>
        <v>0</v>
      </c>
      <c r="AZ70" s="166"/>
      <c r="BA70" s="167">
        <f>IF($BD$3="計画",AY70/4,IF($BD$3="実績",AY70/($BB$7/7),""))</f>
        <v>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96" t="str">
        <f>IF(T70="","",VLOOKUP(T70,'シフト記号表（勤務時間帯）'!$C$4:$K$35,9,FALSE))</f>
        <v/>
      </c>
      <c r="U71" s="97" t="str">
        <f>IF(U70="","",VLOOKUP(U70,'シフト記号表（勤務時間帯）'!$C$4:$K$35,9,FALSE))</f>
        <v/>
      </c>
      <c r="V71" s="97" t="str">
        <f>IF(V70="","",VLOOKUP(V70,'シフト記号表（勤務時間帯）'!$C$4:$K$35,9,FALSE))</f>
        <v/>
      </c>
      <c r="W71" s="97" t="str">
        <f>IF(W70="","",VLOOKUP(W70,'シフト記号表（勤務時間帯）'!$C$4:$K$35,9,FALSE))</f>
        <v/>
      </c>
      <c r="X71" s="97" t="str">
        <f>IF(X70="","",VLOOKUP(X70,'シフト記号表（勤務時間帯）'!$C$4:$K$35,9,FALSE))</f>
        <v/>
      </c>
      <c r="Y71" s="97" t="str">
        <f>IF(Y70="","",VLOOKUP(Y70,'シフト記号表（勤務時間帯）'!$C$4:$K$35,9,FALSE))</f>
        <v/>
      </c>
      <c r="Z71" s="98" t="str">
        <f>IF(Z70="","",VLOOKUP(Z70,'シフト記号表（勤務時間帯）'!$C$4:$K$35,9,FALSE))</f>
        <v/>
      </c>
      <c r="AA71" s="96" t="str">
        <f>IF(AA70="","",VLOOKUP(AA70,'シフト記号表（勤務時間帯）'!$C$4:$K$35,9,FALSE))</f>
        <v/>
      </c>
      <c r="AB71" s="97" t="str">
        <f>IF(AB70="","",VLOOKUP(AB70,'シフト記号表（勤務時間帯）'!$C$4:$K$35,9,FALSE))</f>
        <v/>
      </c>
      <c r="AC71" s="97" t="str">
        <f>IF(AC70="","",VLOOKUP(AC70,'シフト記号表（勤務時間帯）'!$C$4:$K$35,9,FALSE))</f>
        <v/>
      </c>
      <c r="AD71" s="97" t="str">
        <f>IF(AD70="","",VLOOKUP(AD70,'シフト記号表（勤務時間帯）'!$C$4:$K$35,9,FALSE))</f>
        <v/>
      </c>
      <c r="AE71" s="97" t="str">
        <f>IF(AE70="","",VLOOKUP(AE70,'シフト記号表（勤務時間帯）'!$C$4:$K$35,9,FALSE))</f>
        <v/>
      </c>
      <c r="AF71" s="97" t="str">
        <f>IF(AF70="","",VLOOKUP(AF70,'シフト記号表（勤務時間帯）'!$C$4:$K$35,9,FALSE))</f>
        <v/>
      </c>
      <c r="AG71" s="98" t="str">
        <f>IF(AG70="","",VLOOKUP(AG70,'シフト記号表（勤務時間帯）'!$C$4:$K$35,9,FALSE))</f>
        <v/>
      </c>
      <c r="AH71" s="96" t="str">
        <f>IF(AH70="","",VLOOKUP(AH70,'シフト記号表（勤務時間帯）'!$C$4:$K$35,9,FALSE))</f>
        <v/>
      </c>
      <c r="AI71" s="97" t="str">
        <f>IF(AI70="","",VLOOKUP(AI70,'シフト記号表（勤務時間帯）'!$C$4:$K$35,9,FALSE))</f>
        <v/>
      </c>
      <c r="AJ71" s="97" t="str">
        <f>IF(AJ70="","",VLOOKUP(AJ70,'シフト記号表（勤務時間帯）'!$C$4:$K$35,9,FALSE))</f>
        <v/>
      </c>
      <c r="AK71" s="97" t="str">
        <f>IF(AK70="","",VLOOKUP(AK70,'シフト記号表（勤務時間帯）'!$C$4:$K$35,9,FALSE))</f>
        <v/>
      </c>
      <c r="AL71" s="97" t="str">
        <f>IF(AL70="","",VLOOKUP(AL70,'シフト記号表（勤務時間帯）'!$C$4:$K$35,9,FALSE))</f>
        <v/>
      </c>
      <c r="AM71" s="97" t="str">
        <f>IF(AM70="","",VLOOKUP(AM70,'シフト記号表（勤務時間帯）'!$C$4:$K$35,9,FALSE))</f>
        <v/>
      </c>
      <c r="AN71" s="98" t="str">
        <f>IF(AN70="","",VLOOKUP(AN70,'シフト記号表（勤務時間帯）'!$C$4:$K$35,9,FALSE))</f>
        <v/>
      </c>
      <c r="AO71" s="96" t="str">
        <f>IF(AO70="","",VLOOKUP(AO70,'シフト記号表（勤務時間帯）'!$C$4:$K$35,9,FALSE))</f>
        <v/>
      </c>
      <c r="AP71" s="97" t="str">
        <f>IF(AP70="","",VLOOKUP(AP70,'シフト記号表（勤務時間帯）'!$C$4:$K$35,9,FALSE))</f>
        <v/>
      </c>
      <c r="AQ71" s="97" t="str">
        <f>IF(AQ70="","",VLOOKUP(AQ70,'シフト記号表（勤務時間帯）'!$C$4:$K$35,9,FALSE))</f>
        <v/>
      </c>
      <c r="AR71" s="97" t="str">
        <f>IF(AR70="","",VLOOKUP(AR70,'シフト記号表（勤務時間帯）'!$C$4:$K$35,9,FALSE))</f>
        <v/>
      </c>
      <c r="AS71" s="97" t="str">
        <f>IF(AS70="","",VLOOKUP(AS70,'シフト記号表（勤務時間帯）'!$C$4:$K$35,9,FALSE))</f>
        <v/>
      </c>
      <c r="AT71" s="97" t="str">
        <f>IF(AT70="","",VLOOKUP(AT70,'シフト記号表（勤務時間帯）'!$C$4:$K$35,9,FALSE))</f>
        <v/>
      </c>
      <c r="AU71" s="98" t="str">
        <f>IF(AU70="","",VLOOKUP(AU70,'シフト記号表（勤務時間帯）'!$C$4:$K$35,9,FALSE))</f>
        <v/>
      </c>
      <c r="AV71" s="96" t="str">
        <f>IF(AV70="","",VLOOKUP(AV70,'シフト記号表（勤務時間帯）'!$C$4:$K$35,9,FALSE))</f>
        <v/>
      </c>
      <c r="AW71" s="97" t="str">
        <f>IF(AW70="","",VLOOKUP(AW70,'シフト記号表（勤務時間帯）'!$C$4:$K$35,9,FALSE))</f>
        <v/>
      </c>
      <c r="AX71" s="98" t="str">
        <f>IF(AX70="","",VLOOKUP(AX70,'シフト記号表（勤務時間帯）'!$C$4:$K$35,9,FALSE))</f>
        <v/>
      </c>
      <c r="AY71" s="165"/>
      <c r="AZ71" s="166"/>
      <c r="BA71" s="167"/>
      <c r="BB71" s="168"/>
      <c r="BC71" s="172"/>
      <c r="BD71" s="173"/>
      <c r="BE71" s="173"/>
      <c r="BF71" s="173"/>
      <c r="BG71" s="173"/>
      <c r="BH71" s="174"/>
    </row>
    <row r="72" spans="2:60" ht="20.25" customHeight="1" x14ac:dyDescent="0.4">
      <c r="B72" s="143">
        <f>B70+1</f>
        <v>29</v>
      </c>
      <c r="C72" s="145"/>
      <c r="D72" s="146"/>
      <c r="E72" s="147"/>
      <c r="F72" s="149"/>
      <c r="G72" s="147"/>
      <c r="H72" s="152"/>
      <c r="I72" s="153"/>
      <c r="J72" s="153"/>
      <c r="K72" s="153"/>
      <c r="L72" s="154"/>
      <c r="M72" s="156"/>
      <c r="N72" s="157"/>
      <c r="O72" s="157"/>
      <c r="P72" s="158"/>
      <c r="Q72" s="162" t="s">
        <v>56</v>
      </c>
      <c r="R72" s="163"/>
      <c r="S72" s="164"/>
      <c r="T72" s="123"/>
      <c r="U72" s="124"/>
      <c r="V72" s="124"/>
      <c r="W72" s="124"/>
      <c r="X72" s="124"/>
      <c r="Y72" s="124"/>
      <c r="Z72" s="125"/>
      <c r="AA72" s="123"/>
      <c r="AB72" s="124"/>
      <c r="AC72" s="124"/>
      <c r="AD72" s="124"/>
      <c r="AE72" s="124"/>
      <c r="AF72" s="124"/>
      <c r="AG72" s="125"/>
      <c r="AH72" s="123"/>
      <c r="AI72" s="124"/>
      <c r="AJ72" s="124"/>
      <c r="AK72" s="124"/>
      <c r="AL72" s="124"/>
      <c r="AM72" s="124"/>
      <c r="AN72" s="125"/>
      <c r="AO72" s="123"/>
      <c r="AP72" s="124"/>
      <c r="AQ72" s="124"/>
      <c r="AR72" s="124"/>
      <c r="AS72" s="124"/>
      <c r="AT72" s="124"/>
      <c r="AU72" s="125"/>
      <c r="AV72" s="123"/>
      <c r="AW72" s="124"/>
      <c r="AX72" s="125"/>
      <c r="AY72" s="165">
        <f t="shared" ref="AY72" si="52">IF($BD$3="計画",SUM(T73:AU73),IF($BD$3="実績",SUM(T73:AX73),""))</f>
        <v>0</v>
      </c>
      <c r="AZ72" s="166"/>
      <c r="BA72" s="167">
        <f>IF($BD$3="計画",AY72/4,IF($BD$3="実績",AY72/($BB$7/7),""))</f>
        <v>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96" t="str">
        <f>IF(T72="","",VLOOKUP(T72,'シフト記号表（勤務時間帯）'!$C$4:$K$35,9,FALSE))</f>
        <v/>
      </c>
      <c r="U73" s="97" t="str">
        <f>IF(U72="","",VLOOKUP(U72,'シフト記号表（勤務時間帯）'!$C$4:$K$35,9,FALSE))</f>
        <v/>
      </c>
      <c r="V73" s="97" t="str">
        <f>IF(V72="","",VLOOKUP(V72,'シフト記号表（勤務時間帯）'!$C$4:$K$35,9,FALSE))</f>
        <v/>
      </c>
      <c r="W73" s="97" t="str">
        <f>IF(W72="","",VLOOKUP(W72,'シフト記号表（勤務時間帯）'!$C$4:$K$35,9,FALSE))</f>
        <v/>
      </c>
      <c r="X73" s="97" t="str">
        <f>IF(X72="","",VLOOKUP(X72,'シフト記号表（勤務時間帯）'!$C$4:$K$35,9,FALSE))</f>
        <v/>
      </c>
      <c r="Y73" s="97" t="str">
        <f>IF(Y72="","",VLOOKUP(Y72,'シフト記号表（勤務時間帯）'!$C$4:$K$35,9,FALSE))</f>
        <v/>
      </c>
      <c r="Z73" s="98" t="str">
        <f>IF(Z72="","",VLOOKUP(Z72,'シフト記号表（勤務時間帯）'!$C$4:$K$35,9,FALSE))</f>
        <v/>
      </c>
      <c r="AA73" s="96" t="str">
        <f>IF(AA72="","",VLOOKUP(AA72,'シフト記号表（勤務時間帯）'!$C$4:$K$35,9,FALSE))</f>
        <v/>
      </c>
      <c r="AB73" s="97" t="str">
        <f>IF(AB72="","",VLOOKUP(AB72,'シフト記号表（勤務時間帯）'!$C$4:$K$35,9,FALSE))</f>
        <v/>
      </c>
      <c r="AC73" s="97" t="str">
        <f>IF(AC72="","",VLOOKUP(AC72,'シフト記号表（勤務時間帯）'!$C$4:$K$35,9,FALSE))</f>
        <v/>
      </c>
      <c r="AD73" s="97" t="str">
        <f>IF(AD72="","",VLOOKUP(AD72,'シフト記号表（勤務時間帯）'!$C$4:$K$35,9,FALSE))</f>
        <v/>
      </c>
      <c r="AE73" s="97" t="str">
        <f>IF(AE72="","",VLOOKUP(AE72,'シフト記号表（勤務時間帯）'!$C$4:$K$35,9,FALSE))</f>
        <v/>
      </c>
      <c r="AF73" s="97" t="str">
        <f>IF(AF72="","",VLOOKUP(AF72,'シフト記号表（勤務時間帯）'!$C$4:$K$35,9,FALSE))</f>
        <v/>
      </c>
      <c r="AG73" s="98" t="str">
        <f>IF(AG72="","",VLOOKUP(AG72,'シフト記号表（勤務時間帯）'!$C$4:$K$35,9,FALSE))</f>
        <v/>
      </c>
      <c r="AH73" s="96" t="str">
        <f>IF(AH72="","",VLOOKUP(AH72,'シフト記号表（勤務時間帯）'!$C$4:$K$35,9,FALSE))</f>
        <v/>
      </c>
      <c r="AI73" s="97" t="str">
        <f>IF(AI72="","",VLOOKUP(AI72,'シフト記号表（勤務時間帯）'!$C$4:$K$35,9,FALSE))</f>
        <v/>
      </c>
      <c r="AJ73" s="97" t="str">
        <f>IF(AJ72="","",VLOOKUP(AJ72,'シフト記号表（勤務時間帯）'!$C$4:$K$35,9,FALSE))</f>
        <v/>
      </c>
      <c r="AK73" s="97" t="str">
        <f>IF(AK72="","",VLOOKUP(AK72,'シフト記号表（勤務時間帯）'!$C$4:$K$35,9,FALSE))</f>
        <v/>
      </c>
      <c r="AL73" s="97" t="str">
        <f>IF(AL72="","",VLOOKUP(AL72,'シフト記号表（勤務時間帯）'!$C$4:$K$35,9,FALSE))</f>
        <v/>
      </c>
      <c r="AM73" s="97" t="str">
        <f>IF(AM72="","",VLOOKUP(AM72,'シフト記号表（勤務時間帯）'!$C$4:$K$35,9,FALSE))</f>
        <v/>
      </c>
      <c r="AN73" s="98" t="str">
        <f>IF(AN72="","",VLOOKUP(AN72,'シフト記号表（勤務時間帯）'!$C$4:$K$35,9,FALSE))</f>
        <v/>
      </c>
      <c r="AO73" s="96" t="str">
        <f>IF(AO72="","",VLOOKUP(AO72,'シフト記号表（勤務時間帯）'!$C$4:$K$35,9,FALSE))</f>
        <v/>
      </c>
      <c r="AP73" s="97" t="str">
        <f>IF(AP72="","",VLOOKUP(AP72,'シフト記号表（勤務時間帯）'!$C$4:$K$35,9,FALSE))</f>
        <v/>
      </c>
      <c r="AQ73" s="97" t="str">
        <f>IF(AQ72="","",VLOOKUP(AQ72,'シフト記号表（勤務時間帯）'!$C$4:$K$35,9,FALSE))</f>
        <v/>
      </c>
      <c r="AR73" s="97" t="str">
        <f>IF(AR72="","",VLOOKUP(AR72,'シフト記号表（勤務時間帯）'!$C$4:$K$35,9,FALSE))</f>
        <v/>
      </c>
      <c r="AS73" s="97" t="str">
        <f>IF(AS72="","",VLOOKUP(AS72,'シフト記号表（勤務時間帯）'!$C$4:$K$35,9,FALSE))</f>
        <v/>
      </c>
      <c r="AT73" s="97" t="str">
        <f>IF(AT72="","",VLOOKUP(AT72,'シフト記号表（勤務時間帯）'!$C$4:$K$35,9,FALSE))</f>
        <v/>
      </c>
      <c r="AU73" s="98" t="str">
        <f>IF(AU72="","",VLOOKUP(AU72,'シフト記号表（勤務時間帯）'!$C$4:$K$35,9,FALSE))</f>
        <v/>
      </c>
      <c r="AV73" s="96" t="str">
        <f>IF(AV72="","",VLOOKUP(AV72,'シフト記号表（勤務時間帯）'!$C$4:$K$35,9,FALSE))</f>
        <v/>
      </c>
      <c r="AW73" s="97" t="str">
        <f>IF(AW72="","",VLOOKUP(AW72,'シフト記号表（勤務時間帯）'!$C$4:$K$35,9,FALSE))</f>
        <v/>
      </c>
      <c r="AX73" s="98" t="str">
        <f>IF(AX72="","",VLOOKUP(AX72,'シフト記号表（勤務時間帯）'!$C$4:$K$35,9,FALSE))</f>
        <v/>
      </c>
      <c r="AY73" s="165"/>
      <c r="AZ73" s="166"/>
      <c r="BA73" s="167"/>
      <c r="BB73" s="168"/>
      <c r="BC73" s="172"/>
      <c r="BD73" s="173"/>
      <c r="BE73" s="173"/>
      <c r="BF73" s="173"/>
      <c r="BG73" s="173"/>
      <c r="BH73" s="174"/>
    </row>
    <row r="74" spans="2:60" ht="20.25" customHeight="1" x14ac:dyDescent="0.4">
      <c r="B74" s="143">
        <f>B72+1</f>
        <v>30</v>
      </c>
      <c r="C74" s="145"/>
      <c r="D74" s="146"/>
      <c r="E74" s="147"/>
      <c r="F74" s="149"/>
      <c r="G74" s="147"/>
      <c r="H74" s="152"/>
      <c r="I74" s="153"/>
      <c r="J74" s="153"/>
      <c r="K74" s="153"/>
      <c r="L74" s="154"/>
      <c r="M74" s="156"/>
      <c r="N74" s="157"/>
      <c r="O74" s="157"/>
      <c r="P74" s="158"/>
      <c r="Q74" s="162" t="s">
        <v>56</v>
      </c>
      <c r="R74" s="163"/>
      <c r="S74" s="164"/>
      <c r="T74" s="123"/>
      <c r="U74" s="124"/>
      <c r="V74" s="124"/>
      <c r="W74" s="124"/>
      <c r="X74" s="124"/>
      <c r="Y74" s="124"/>
      <c r="Z74" s="125"/>
      <c r="AA74" s="123"/>
      <c r="AB74" s="124"/>
      <c r="AC74" s="124"/>
      <c r="AD74" s="124"/>
      <c r="AE74" s="124"/>
      <c r="AF74" s="124"/>
      <c r="AG74" s="125"/>
      <c r="AH74" s="123"/>
      <c r="AI74" s="124"/>
      <c r="AJ74" s="124"/>
      <c r="AK74" s="124"/>
      <c r="AL74" s="124"/>
      <c r="AM74" s="124"/>
      <c r="AN74" s="125"/>
      <c r="AO74" s="123"/>
      <c r="AP74" s="124"/>
      <c r="AQ74" s="124"/>
      <c r="AR74" s="124"/>
      <c r="AS74" s="124"/>
      <c r="AT74" s="124"/>
      <c r="AU74" s="125"/>
      <c r="AV74" s="123"/>
      <c r="AW74" s="124"/>
      <c r="AX74" s="125"/>
      <c r="AY74" s="165">
        <f t="shared" ref="AY74" si="53">IF($BD$3="計画",SUM(T75:AU75),IF($BD$3="実績",SUM(T75:AX75),""))</f>
        <v>0</v>
      </c>
      <c r="AZ74" s="166"/>
      <c r="BA74" s="167">
        <f>IF($BD$3="計画",AY74/4,IF($BD$3="実績",AY74/($BB$7/7),""))</f>
        <v>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96" t="str">
        <f>IF(T74="","",VLOOKUP(T74,'シフト記号表（勤務時間帯）'!$C$4:$K$35,9,FALSE))</f>
        <v/>
      </c>
      <c r="U75" s="97" t="str">
        <f>IF(U74="","",VLOOKUP(U74,'シフト記号表（勤務時間帯）'!$C$4:$K$35,9,FALSE))</f>
        <v/>
      </c>
      <c r="V75" s="97" t="str">
        <f>IF(V74="","",VLOOKUP(V74,'シフト記号表（勤務時間帯）'!$C$4:$K$35,9,FALSE))</f>
        <v/>
      </c>
      <c r="W75" s="97" t="str">
        <f>IF(W74="","",VLOOKUP(W74,'シフト記号表（勤務時間帯）'!$C$4:$K$35,9,FALSE))</f>
        <v/>
      </c>
      <c r="X75" s="97" t="str">
        <f>IF(X74="","",VLOOKUP(X74,'シフト記号表（勤務時間帯）'!$C$4:$K$35,9,FALSE))</f>
        <v/>
      </c>
      <c r="Y75" s="97" t="str">
        <f>IF(Y74="","",VLOOKUP(Y74,'シフト記号表（勤務時間帯）'!$C$4:$K$35,9,FALSE))</f>
        <v/>
      </c>
      <c r="Z75" s="98" t="str">
        <f>IF(Z74="","",VLOOKUP(Z74,'シフト記号表（勤務時間帯）'!$C$4:$K$35,9,FALSE))</f>
        <v/>
      </c>
      <c r="AA75" s="96" t="str">
        <f>IF(AA74="","",VLOOKUP(AA74,'シフト記号表（勤務時間帯）'!$C$4:$K$35,9,FALSE))</f>
        <v/>
      </c>
      <c r="AB75" s="97" t="str">
        <f>IF(AB74="","",VLOOKUP(AB74,'シフト記号表（勤務時間帯）'!$C$4:$K$35,9,FALSE))</f>
        <v/>
      </c>
      <c r="AC75" s="97" t="str">
        <f>IF(AC74="","",VLOOKUP(AC74,'シフト記号表（勤務時間帯）'!$C$4:$K$35,9,FALSE))</f>
        <v/>
      </c>
      <c r="AD75" s="97" t="str">
        <f>IF(AD74="","",VLOOKUP(AD74,'シフト記号表（勤務時間帯）'!$C$4:$K$35,9,FALSE))</f>
        <v/>
      </c>
      <c r="AE75" s="97" t="str">
        <f>IF(AE74="","",VLOOKUP(AE74,'シフト記号表（勤務時間帯）'!$C$4:$K$35,9,FALSE))</f>
        <v/>
      </c>
      <c r="AF75" s="97" t="str">
        <f>IF(AF74="","",VLOOKUP(AF74,'シフト記号表（勤務時間帯）'!$C$4:$K$35,9,FALSE))</f>
        <v/>
      </c>
      <c r="AG75" s="98" t="str">
        <f>IF(AG74="","",VLOOKUP(AG74,'シフト記号表（勤務時間帯）'!$C$4:$K$35,9,FALSE))</f>
        <v/>
      </c>
      <c r="AH75" s="96" t="str">
        <f>IF(AH74="","",VLOOKUP(AH74,'シフト記号表（勤務時間帯）'!$C$4:$K$35,9,FALSE))</f>
        <v/>
      </c>
      <c r="AI75" s="97" t="str">
        <f>IF(AI74="","",VLOOKUP(AI74,'シフト記号表（勤務時間帯）'!$C$4:$K$35,9,FALSE))</f>
        <v/>
      </c>
      <c r="AJ75" s="97" t="str">
        <f>IF(AJ74="","",VLOOKUP(AJ74,'シフト記号表（勤務時間帯）'!$C$4:$K$35,9,FALSE))</f>
        <v/>
      </c>
      <c r="AK75" s="97" t="str">
        <f>IF(AK74="","",VLOOKUP(AK74,'シフト記号表（勤務時間帯）'!$C$4:$K$35,9,FALSE))</f>
        <v/>
      </c>
      <c r="AL75" s="97" t="str">
        <f>IF(AL74="","",VLOOKUP(AL74,'シフト記号表（勤務時間帯）'!$C$4:$K$35,9,FALSE))</f>
        <v/>
      </c>
      <c r="AM75" s="97" t="str">
        <f>IF(AM74="","",VLOOKUP(AM74,'シフト記号表（勤務時間帯）'!$C$4:$K$35,9,FALSE))</f>
        <v/>
      </c>
      <c r="AN75" s="98" t="str">
        <f>IF(AN74="","",VLOOKUP(AN74,'シフト記号表（勤務時間帯）'!$C$4:$K$35,9,FALSE))</f>
        <v/>
      </c>
      <c r="AO75" s="96" t="str">
        <f>IF(AO74="","",VLOOKUP(AO74,'シフト記号表（勤務時間帯）'!$C$4:$K$35,9,FALSE))</f>
        <v/>
      </c>
      <c r="AP75" s="97" t="str">
        <f>IF(AP74="","",VLOOKUP(AP74,'シフト記号表（勤務時間帯）'!$C$4:$K$35,9,FALSE))</f>
        <v/>
      </c>
      <c r="AQ75" s="97" t="str">
        <f>IF(AQ74="","",VLOOKUP(AQ74,'シフト記号表（勤務時間帯）'!$C$4:$K$35,9,FALSE))</f>
        <v/>
      </c>
      <c r="AR75" s="97" t="str">
        <f>IF(AR74="","",VLOOKUP(AR74,'シフト記号表（勤務時間帯）'!$C$4:$K$35,9,FALSE))</f>
        <v/>
      </c>
      <c r="AS75" s="97" t="str">
        <f>IF(AS74="","",VLOOKUP(AS74,'シフト記号表（勤務時間帯）'!$C$4:$K$35,9,FALSE))</f>
        <v/>
      </c>
      <c r="AT75" s="97" t="str">
        <f>IF(AT74="","",VLOOKUP(AT74,'シフト記号表（勤務時間帯）'!$C$4:$K$35,9,FALSE))</f>
        <v/>
      </c>
      <c r="AU75" s="98" t="str">
        <f>IF(AU74="","",VLOOKUP(AU74,'シフト記号表（勤務時間帯）'!$C$4:$K$35,9,FALSE))</f>
        <v/>
      </c>
      <c r="AV75" s="96" t="str">
        <f>IF(AV74="","",VLOOKUP(AV74,'シフト記号表（勤務時間帯）'!$C$4:$K$35,9,FALSE))</f>
        <v/>
      </c>
      <c r="AW75" s="97" t="str">
        <f>IF(AW74="","",VLOOKUP(AW74,'シフト記号表（勤務時間帯）'!$C$4:$K$35,9,FALSE))</f>
        <v/>
      </c>
      <c r="AX75" s="98" t="str">
        <f>IF(AX74="","",VLOOKUP(AX74,'シフト記号表（勤務時間帯）'!$C$4:$K$35,9,FALSE))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23"/>
      <c r="U76" s="124"/>
      <c r="V76" s="124"/>
      <c r="W76" s="124"/>
      <c r="X76" s="124"/>
      <c r="Y76" s="124"/>
      <c r="Z76" s="125"/>
      <c r="AA76" s="123"/>
      <c r="AB76" s="124"/>
      <c r="AC76" s="124"/>
      <c r="AD76" s="124"/>
      <c r="AE76" s="124"/>
      <c r="AF76" s="124"/>
      <c r="AG76" s="125"/>
      <c r="AH76" s="123"/>
      <c r="AI76" s="124"/>
      <c r="AJ76" s="124"/>
      <c r="AK76" s="124"/>
      <c r="AL76" s="124"/>
      <c r="AM76" s="124"/>
      <c r="AN76" s="125"/>
      <c r="AO76" s="123"/>
      <c r="AP76" s="124"/>
      <c r="AQ76" s="124"/>
      <c r="AR76" s="124"/>
      <c r="AS76" s="124"/>
      <c r="AT76" s="124"/>
      <c r="AU76" s="125"/>
      <c r="AV76" s="123"/>
      <c r="AW76" s="124"/>
      <c r="AX76" s="125"/>
      <c r="AY76" s="165">
        <f t="shared" ref="AY76" si="54">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96" t="str">
        <f>IF(T76="","",VLOOKUP(T76,'シフト記号表（勤務時間帯）'!$C$4:$K$35,9,FALSE))</f>
        <v/>
      </c>
      <c r="U77" s="97" t="str">
        <f>IF(U76="","",VLOOKUP(U76,'シフト記号表（勤務時間帯）'!$C$4:$K$35,9,FALSE))</f>
        <v/>
      </c>
      <c r="V77" s="97" t="str">
        <f>IF(V76="","",VLOOKUP(V76,'シフト記号表（勤務時間帯）'!$C$4:$K$35,9,FALSE))</f>
        <v/>
      </c>
      <c r="W77" s="97" t="str">
        <f>IF(W76="","",VLOOKUP(W76,'シフト記号表（勤務時間帯）'!$C$4:$K$35,9,FALSE))</f>
        <v/>
      </c>
      <c r="X77" s="97" t="str">
        <f>IF(X76="","",VLOOKUP(X76,'シフト記号表（勤務時間帯）'!$C$4:$K$35,9,FALSE))</f>
        <v/>
      </c>
      <c r="Y77" s="97" t="str">
        <f>IF(Y76="","",VLOOKUP(Y76,'シフト記号表（勤務時間帯）'!$C$4:$K$35,9,FALSE))</f>
        <v/>
      </c>
      <c r="Z77" s="98" t="str">
        <f>IF(Z76="","",VLOOKUP(Z76,'シフト記号表（勤務時間帯）'!$C$4:$K$35,9,FALSE))</f>
        <v/>
      </c>
      <c r="AA77" s="96" t="str">
        <f>IF(AA76="","",VLOOKUP(AA76,'シフト記号表（勤務時間帯）'!$C$4:$K$35,9,FALSE))</f>
        <v/>
      </c>
      <c r="AB77" s="97" t="str">
        <f>IF(AB76="","",VLOOKUP(AB76,'シフト記号表（勤務時間帯）'!$C$4:$K$35,9,FALSE))</f>
        <v/>
      </c>
      <c r="AC77" s="97" t="str">
        <f>IF(AC76="","",VLOOKUP(AC76,'シフト記号表（勤務時間帯）'!$C$4:$K$35,9,FALSE))</f>
        <v/>
      </c>
      <c r="AD77" s="97" t="str">
        <f>IF(AD76="","",VLOOKUP(AD76,'シフト記号表（勤務時間帯）'!$C$4:$K$35,9,FALSE))</f>
        <v/>
      </c>
      <c r="AE77" s="97" t="str">
        <f>IF(AE76="","",VLOOKUP(AE76,'シフト記号表（勤務時間帯）'!$C$4:$K$35,9,FALSE))</f>
        <v/>
      </c>
      <c r="AF77" s="97" t="str">
        <f>IF(AF76="","",VLOOKUP(AF76,'シフト記号表（勤務時間帯）'!$C$4:$K$35,9,FALSE))</f>
        <v/>
      </c>
      <c r="AG77" s="98" t="str">
        <f>IF(AG76="","",VLOOKUP(AG76,'シフト記号表（勤務時間帯）'!$C$4:$K$35,9,FALSE))</f>
        <v/>
      </c>
      <c r="AH77" s="96" t="str">
        <f>IF(AH76="","",VLOOKUP(AH76,'シフト記号表（勤務時間帯）'!$C$4:$K$35,9,FALSE))</f>
        <v/>
      </c>
      <c r="AI77" s="97" t="str">
        <f>IF(AI76="","",VLOOKUP(AI76,'シフト記号表（勤務時間帯）'!$C$4:$K$35,9,FALSE))</f>
        <v/>
      </c>
      <c r="AJ77" s="97" t="str">
        <f>IF(AJ76="","",VLOOKUP(AJ76,'シフト記号表（勤務時間帯）'!$C$4:$K$35,9,FALSE))</f>
        <v/>
      </c>
      <c r="AK77" s="97" t="str">
        <f>IF(AK76="","",VLOOKUP(AK76,'シフト記号表（勤務時間帯）'!$C$4:$K$35,9,FALSE))</f>
        <v/>
      </c>
      <c r="AL77" s="97" t="str">
        <f>IF(AL76="","",VLOOKUP(AL76,'シフト記号表（勤務時間帯）'!$C$4:$K$35,9,FALSE))</f>
        <v/>
      </c>
      <c r="AM77" s="97" t="str">
        <f>IF(AM76="","",VLOOKUP(AM76,'シフト記号表（勤務時間帯）'!$C$4:$K$35,9,FALSE))</f>
        <v/>
      </c>
      <c r="AN77" s="98" t="str">
        <f>IF(AN76="","",VLOOKUP(AN76,'シフト記号表（勤務時間帯）'!$C$4:$K$35,9,FALSE))</f>
        <v/>
      </c>
      <c r="AO77" s="96" t="str">
        <f>IF(AO76="","",VLOOKUP(AO76,'シフト記号表（勤務時間帯）'!$C$4:$K$35,9,FALSE))</f>
        <v/>
      </c>
      <c r="AP77" s="97" t="str">
        <f>IF(AP76="","",VLOOKUP(AP76,'シフト記号表（勤務時間帯）'!$C$4:$K$35,9,FALSE))</f>
        <v/>
      </c>
      <c r="AQ77" s="97" t="str">
        <f>IF(AQ76="","",VLOOKUP(AQ76,'シフト記号表（勤務時間帯）'!$C$4:$K$35,9,FALSE))</f>
        <v/>
      </c>
      <c r="AR77" s="97" t="str">
        <f>IF(AR76="","",VLOOKUP(AR76,'シフト記号表（勤務時間帯）'!$C$4:$K$35,9,FALSE))</f>
        <v/>
      </c>
      <c r="AS77" s="97" t="str">
        <f>IF(AS76="","",VLOOKUP(AS76,'シフト記号表（勤務時間帯）'!$C$4:$K$35,9,FALSE))</f>
        <v/>
      </c>
      <c r="AT77" s="97" t="str">
        <f>IF(AT76="","",VLOOKUP(AT76,'シフト記号表（勤務時間帯）'!$C$4:$K$35,9,FALSE))</f>
        <v/>
      </c>
      <c r="AU77" s="98" t="str">
        <f>IF(AU76="","",VLOOKUP(AU76,'シフト記号表（勤務時間帯）'!$C$4:$K$35,9,FALSE))</f>
        <v/>
      </c>
      <c r="AV77" s="96" t="str">
        <f>IF(AV76="","",VLOOKUP(AV76,'シフト記号表（勤務時間帯）'!$C$4:$K$35,9,FALSE))</f>
        <v/>
      </c>
      <c r="AW77" s="97" t="str">
        <f>IF(AW76="","",VLOOKUP(AW76,'シフト記号表（勤務時間帯）'!$C$4:$K$35,9,FALSE))</f>
        <v/>
      </c>
      <c r="AX77" s="98" t="str">
        <f>IF(AX76="","",VLOOKUP(AX76,'シフト記号表（勤務時間帯）'!$C$4:$K$35,9,FALSE))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23"/>
      <c r="U78" s="124"/>
      <c r="V78" s="124"/>
      <c r="W78" s="124"/>
      <c r="X78" s="124"/>
      <c r="Y78" s="124"/>
      <c r="Z78" s="125"/>
      <c r="AA78" s="123"/>
      <c r="AB78" s="124"/>
      <c r="AC78" s="124"/>
      <c r="AD78" s="124"/>
      <c r="AE78" s="124"/>
      <c r="AF78" s="124"/>
      <c r="AG78" s="125"/>
      <c r="AH78" s="123"/>
      <c r="AI78" s="124"/>
      <c r="AJ78" s="124"/>
      <c r="AK78" s="124"/>
      <c r="AL78" s="124"/>
      <c r="AM78" s="124"/>
      <c r="AN78" s="125"/>
      <c r="AO78" s="123"/>
      <c r="AP78" s="124"/>
      <c r="AQ78" s="124"/>
      <c r="AR78" s="124"/>
      <c r="AS78" s="124"/>
      <c r="AT78" s="124"/>
      <c r="AU78" s="125"/>
      <c r="AV78" s="123"/>
      <c r="AW78" s="124"/>
      <c r="AX78" s="125"/>
      <c r="AY78" s="165">
        <f t="shared" ref="AY78" si="55">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96" t="str">
        <f>IF(T78="","",VLOOKUP(T78,'シフト記号表（勤務時間帯）'!$C$4:$K$35,9,FALSE))</f>
        <v/>
      </c>
      <c r="U79" s="97" t="str">
        <f>IF(U78="","",VLOOKUP(U78,'シフト記号表（勤務時間帯）'!$C$4:$K$35,9,FALSE))</f>
        <v/>
      </c>
      <c r="V79" s="97" t="str">
        <f>IF(V78="","",VLOOKUP(V78,'シフト記号表（勤務時間帯）'!$C$4:$K$35,9,FALSE))</f>
        <v/>
      </c>
      <c r="W79" s="97" t="str">
        <f>IF(W78="","",VLOOKUP(W78,'シフト記号表（勤務時間帯）'!$C$4:$K$35,9,FALSE))</f>
        <v/>
      </c>
      <c r="X79" s="97" t="str">
        <f>IF(X78="","",VLOOKUP(X78,'シフト記号表（勤務時間帯）'!$C$4:$K$35,9,FALSE))</f>
        <v/>
      </c>
      <c r="Y79" s="97" t="str">
        <f>IF(Y78="","",VLOOKUP(Y78,'シフト記号表（勤務時間帯）'!$C$4:$K$35,9,FALSE))</f>
        <v/>
      </c>
      <c r="Z79" s="98" t="str">
        <f>IF(Z78="","",VLOOKUP(Z78,'シフト記号表（勤務時間帯）'!$C$4:$K$35,9,FALSE))</f>
        <v/>
      </c>
      <c r="AA79" s="96" t="str">
        <f>IF(AA78="","",VLOOKUP(AA78,'シフト記号表（勤務時間帯）'!$C$4:$K$35,9,FALSE))</f>
        <v/>
      </c>
      <c r="AB79" s="97" t="str">
        <f>IF(AB78="","",VLOOKUP(AB78,'シフト記号表（勤務時間帯）'!$C$4:$K$35,9,FALSE))</f>
        <v/>
      </c>
      <c r="AC79" s="97" t="str">
        <f>IF(AC78="","",VLOOKUP(AC78,'シフト記号表（勤務時間帯）'!$C$4:$K$35,9,FALSE))</f>
        <v/>
      </c>
      <c r="AD79" s="97" t="str">
        <f>IF(AD78="","",VLOOKUP(AD78,'シフト記号表（勤務時間帯）'!$C$4:$K$35,9,FALSE))</f>
        <v/>
      </c>
      <c r="AE79" s="97" t="str">
        <f>IF(AE78="","",VLOOKUP(AE78,'シフト記号表（勤務時間帯）'!$C$4:$K$35,9,FALSE))</f>
        <v/>
      </c>
      <c r="AF79" s="97" t="str">
        <f>IF(AF78="","",VLOOKUP(AF78,'シフト記号表（勤務時間帯）'!$C$4:$K$35,9,FALSE))</f>
        <v/>
      </c>
      <c r="AG79" s="98" t="str">
        <f>IF(AG78="","",VLOOKUP(AG78,'シフト記号表（勤務時間帯）'!$C$4:$K$35,9,FALSE))</f>
        <v/>
      </c>
      <c r="AH79" s="96" t="str">
        <f>IF(AH78="","",VLOOKUP(AH78,'シフト記号表（勤務時間帯）'!$C$4:$K$35,9,FALSE))</f>
        <v/>
      </c>
      <c r="AI79" s="97" t="str">
        <f>IF(AI78="","",VLOOKUP(AI78,'シフト記号表（勤務時間帯）'!$C$4:$K$35,9,FALSE))</f>
        <v/>
      </c>
      <c r="AJ79" s="97" t="str">
        <f>IF(AJ78="","",VLOOKUP(AJ78,'シフト記号表（勤務時間帯）'!$C$4:$K$35,9,FALSE))</f>
        <v/>
      </c>
      <c r="AK79" s="97" t="str">
        <f>IF(AK78="","",VLOOKUP(AK78,'シフト記号表（勤務時間帯）'!$C$4:$K$35,9,FALSE))</f>
        <v/>
      </c>
      <c r="AL79" s="97" t="str">
        <f>IF(AL78="","",VLOOKUP(AL78,'シフト記号表（勤務時間帯）'!$C$4:$K$35,9,FALSE))</f>
        <v/>
      </c>
      <c r="AM79" s="97" t="str">
        <f>IF(AM78="","",VLOOKUP(AM78,'シフト記号表（勤務時間帯）'!$C$4:$K$35,9,FALSE))</f>
        <v/>
      </c>
      <c r="AN79" s="98" t="str">
        <f>IF(AN78="","",VLOOKUP(AN78,'シフト記号表（勤務時間帯）'!$C$4:$K$35,9,FALSE))</f>
        <v/>
      </c>
      <c r="AO79" s="96" t="str">
        <f>IF(AO78="","",VLOOKUP(AO78,'シフト記号表（勤務時間帯）'!$C$4:$K$35,9,FALSE))</f>
        <v/>
      </c>
      <c r="AP79" s="97" t="str">
        <f>IF(AP78="","",VLOOKUP(AP78,'シフト記号表（勤務時間帯）'!$C$4:$K$35,9,FALSE))</f>
        <v/>
      </c>
      <c r="AQ79" s="97" t="str">
        <f>IF(AQ78="","",VLOOKUP(AQ78,'シフト記号表（勤務時間帯）'!$C$4:$K$35,9,FALSE))</f>
        <v/>
      </c>
      <c r="AR79" s="97" t="str">
        <f>IF(AR78="","",VLOOKUP(AR78,'シフト記号表（勤務時間帯）'!$C$4:$K$35,9,FALSE))</f>
        <v/>
      </c>
      <c r="AS79" s="97" t="str">
        <f>IF(AS78="","",VLOOKUP(AS78,'シフト記号表（勤務時間帯）'!$C$4:$K$35,9,FALSE))</f>
        <v/>
      </c>
      <c r="AT79" s="97" t="str">
        <f>IF(AT78="","",VLOOKUP(AT78,'シフト記号表（勤務時間帯）'!$C$4:$K$35,9,FALSE))</f>
        <v/>
      </c>
      <c r="AU79" s="98" t="str">
        <f>IF(AU78="","",VLOOKUP(AU78,'シフト記号表（勤務時間帯）'!$C$4:$K$35,9,FALSE))</f>
        <v/>
      </c>
      <c r="AV79" s="96" t="str">
        <f>IF(AV78="","",VLOOKUP(AV78,'シフト記号表（勤務時間帯）'!$C$4:$K$35,9,FALSE))</f>
        <v/>
      </c>
      <c r="AW79" s="97" t="str">
        <f>IF(AW78="","",VLOOKUP(AW78,'シフト記号表（勤務時間帯）'!$C$4:$K$35,9,FALSE))</f>
        <v/>
      </c>
      <c r="AX79" s="98" t="str">
        <f>IF(AX78="","",VLOOKUP(AX78,'シフト記号表（勤務時間帯）'!$C$4:$K$35,9,FALSE))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23"/>
      <c r="U80" s="124"/>
      <c r="V80" s="124"/>
      <c r="W80" s="124"/>
      <c r="X80" s="124"/>
      <c r="Y80" s="124"/>
      <c r="Z80" s="125"/>
      <c r="AA80" s="123"/>
      <c r="AB80" s="124"/>
      <c r="AC80" s="124"/>
      <c r="AD80" s="124"/>
      <c r="AE80" s="124"/>
      <c r="AF80" s="124"/>
      <c r="AG80" s="125"/>
      <c r="AH80" s="123"/>
      <c r="AI80" s="124"/>
      <c r="AJ80" s="124"/>
      <c r="AK80" s="124"/>
      <c r="AL80" s="124"/>
      <c r="AM80" s="124"/>
      <c r="AN80" s="125"/>
      <c r="AO80" s="123"/>
      <c r="AP80" s="124"/>
      <c r="AQ80" s="124"/>
      <c r="AR80" s="124"/>
      <c r="AS80" s="124"/>
      <c r="AT80" s="124"/>
      <c r="AU80" s="125"/>
      <c r="AV80" s="123"/>
      <c r="AW80" s="124"/>
      <c r="AX80" s="125"/>
      <c r="AY80" s="165">
        <f t="shared" ref="AY80" si="56">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96" t="str">
        <f>IF(T80="","",VLOOKUP(T80,'シフト記号表（勤務時間帯）'!$C$4:$K$35,9,FALSE))</f>
        <v/>
      </c>
      <c r="U81" s="97" t="str">
        <f>IF(U80="","",VLOOKUP(U80,'シフト記号表（勤務時間帯）'!$C$4:$K$35,9,FALSE))</f>
        <v/>
      </c>
      <c r="V81" s="97" t="str">
        <f>IF(V80="","",VLOOKUP(V80,'シフト記号表（勤務時間帯）'!$C$4:$K$35,9,FALSE))</f>
        <v/>
      </c>
      <c r="W81" s="97" t="str">
        <f>IF(W80="","",VLOOKUP(W80,'シフト記号表（勤務時間帯）'!$C$4:$K$35,9,FALSE))</f>
        <v/>
      </c>
      <c r="X81" s="97" t="str">
        <f>IF(X80="","",VLOOKUP(X80,'シフト記号表（勤務時間帯）'!$C$4:$K$35,9,FALSE))</f>
        <v/>
      </c>
      <c r="Y81" s="97" t="str">
        <f>IF(Y80="","",VLOOKUP(Y80,'シフト記号表（勤務時間帯）'!$C$4:$K$35,9,FALSE))</f>
        <v/>
      </c>
      <c r="Z81" s="98" t="str">
        <f>IF(Z80="","",VLOOKUP(Z80,'シフト記号表（勤務時間帯）'!$C$4:$K$35,9,FALSE))</f>
        <v/>
      </c>
      <c r="AA81" s="96" t="str">
        <f>IF(AA80="","",VLOOKUP(AA80,'シフト記号表（勤務時間帯）'!$C$4:$K$35,9,FALSE))</f>
        <v/>
      </c>
      <c r="AB81" s="97" t="str">
        <f>IF(AB80="","",VLOOKUP(AB80,'シフト記号表（勤務時間帯）'!$C$4:$K$35,9,FALSE))</f>
        <v/>
      </c>
      <c r="AC81" s="97" t="str">
        <f>IF(AC80="","",VLOOKUP(AC80,'シフト記号表（勤務時間帯）'!$C$4:$K$35,9,FALSE))</f>
        <v/>
      </c>
      <c r="AD81" s="97" t="str">
        <f>IF(AD80="","",VLOOKUP(AD80,'シフト記号表（勤務時間帯）'!$C$4:$K$35,9,FALSE))</f>
        <v/>
      </c>
      <c r="AE81" s="97" t="str">
        <f>IF(AE80="","",VLOOKUP(AE80,'シフト記号表（勤務時間帯）'!$C$4:$K$35,9,FALSE))</f>
        <v/>
      </c>
      <c r="AF81" s="97" t="str">
        <f>IF(AF80="","",VLOOKUP(AF80,'シフト記号表（勤務時間帯）'!$C$4:$K$35,9,FALSE))</f>
        <v/>
      </c>
      <c r="AG81" s="98" t="str">
        <f>IF(AG80="","",VLOOKUP(AG80,'シフト記号表（勤務時間帯）'!$C$4:$K$35,9,FALSE))</f>
        <v/>
      </c>
      <c r="AH81" s="96" t="str">
        <f>IF(AH80="","",VLOOKUP(AH80,'シフト記号表（勤務時間帯）'!$C$4:$K$35,9,FALSE))</f>
        <v/>
      </c>
      <c r="AI81" s="97" t="str">
        <f>IF(AI80="","",VLOOKUP(AI80,'シフト記号表（勤務時間帯）'!$C$4:$K$35,9,FALSE))</f>
        <v/>
      </c>
      <c r="AJ81" s="97" t="str">
        <f>IF(AJ80="","",VLOOKUP(AJ80,'シフト記号表（勤務時間帯）'!$C$4:$K$35,9,FALSE))</f>
        <v/>
      </c>
      <c r="AK81" s="97" t="str">
        <f>IF(AK80="","",VLOOKUP(AK80,'シフト記号表（勤務時間帯）'!$C$4:$K$35,9,FALSE))</f>
        <v/>
      </c>
      <c r="AL81" s="97" t="str">
        <f>IF(AL80="","",VLOOKUP(AL80,'シフト記号表（勤務時間帯）'!$C$4:$K$35,9,FALSE))</f>
        <v/>
      </c>
      <c r="AM81" s="97" t="str">
        <f>IF(AM80="","",VLOOKUP(AM80,'シフト記号表（勤務時間帯）'!$C$4:$K$35,9,FALSE))</f>
        <v/>
      </c>
      <c r="AN81" s="98" t="str">
        <f>IF(AN80="","",VLOOKUP(AN80,'シフト記号表（勤務時間帯）'!$C$4:$K$35,9,FALSE))</f>
        <v/>
      </c>
      <c r="AO81" s="96" t="str">
        <f>IF(AO80="","",VLOOKUP(AO80,'シフト記号表（勤務時間帯）'!$C$4:$K$35,9,FALSE))</f>
        <v/>
      </c>
      <c r="AP81" s="97" t="str">
        <f>IF(AP80="","",VLOOKUP(AP80,'シフト記号表（勤務時間帯）'!$C$4:$K$35,9,FALSE))</f>
        <v/>
      </c>
      <c r="AQ81" s="97" t="str">
        <f>IF(AQ80="","",VLOOKUP(AQ80,'シフト記号表（勤務時間帯）'!$C$4:$K$35,9,FALSE))</f>
        <v/>
      </c>
      <c r="AR81" s="97" t="str">
        <f>IF(AR80="","",VLOOKUP(AR80,'シフト記号表（勤務時間帯）'!$C$4:$K$35,9,FALSE))</f>
        <v/>
      </c>
      <c r="AS81" s="97" t="str">
        <f>IF(AS80="","",VLOOKUP(AS80,'シフト記号表（勤務時間帯）'!$C$4:$K$35,9,FALSE))</f>
        <v/>
      </c>
      <c r="AT81" s="97" t="str">
        <f>IF(AT80="","",VLOOKUP(AT80,'シフト記号表（勤務時間帯）'!$C$4:$K$35,9,FALSE))</f>
        <v/>
      </c>
      <c r="AU81" s="98" t="str">
        <f>IF(AU80="","",VLOOKUP(AU80,'シフト記号表（勤務時間帯）'!$C$4:$K$35,9,FALSE))</f>
        <v/>
      </c>
      <c r="AV81" s="96" t="str">
        <f>IF(AV80="","",VLOOKUP(AV80,'シフト記号表（勤務時間帯）'!$C$4:$K$35,9,FALSE))</f>
        <v/>
      </c>
      <c r="AW81" s="97" t="str">
        <f>IF(AW80="","",VLOOKUP(AW80,'シフト記号表（勤務時間帯）'!$C$4:$K$35,9,FALSE))</f>
        <v/>
      </c>
      <c r="AX81" s="98" t="str">
        <f>IF(AX80="","",VLOOKUP(AX80,'シフト記号表（勤務時間帯）'!$C$4:$K$35,9,FALSE))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23"/>
      <c r="U82" s="124"/>
      <c r="V82" s="124"/>
      <c r="W82" s="124"/>
      <c r="X82" s="124"/>
      <c r="Y82" s="124"/>
      <c r="Z82" s="125"/>
      <c r="AA82" s="123"/>
      <c r="AB82" s="124"/>
      <c r="AC82" s="124"/>
      <c r="AD82" s="124"/>
      <c r="AE82" s="124"/>
      <c r="AF82" s="124"/>
      <c r="AG82" s="125"/>
      <c r="AH82" s="123"/>
      <c r="AI82" s="124"/>
      <c r="AJ82" s="124"/>
      <c r="AK82" s="124"/>
      <c r="AL82" s="124"/>
      <c r="AM82" s="124"/>
      <c r="AN82" s="125"/>
      <c r="AO82" s="123"/>
      <c r="AP82" s="124"/>
      <c r="AQ82" s="124"/>
      <c r="AR82" s="124"/>
      <c r="AS82" s="124"/>
      <c r="AT82" s="124"/>
      <c r="AU82" s="125"/>
      <c r="AV82" s="123"/>
      <c r="AW82" s="124"/>
      <c r="AX82" s="125"/>
      <c r="AY82" s="165">
        <f t="shared" ref="AY82" si="57">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96" t="str">
        <f>IF(T82="","",VLOOKUP(T82,'シフト記号表（勤務時間帯）'!$C$4:$K$35,9,FALSE))</f>
        <v/>
      </c>
      <c r="U83" s="97" t="str">
        <f>IF(U82="","",VLOOKUP(U82,'シフト記号表（勤務時間帯）'!$C$4:$K$35,9,FALSE))</f>
        <v/>
      </c>
      <c r="V83" s="97" t="str">
        <f>IF(V82="","",VLOOKUP(V82,'シフト記号表（勤務時間帯）'!$C$4:$K$35,9,FALSE))</f>
        <v/>
      </c>
      <c r="W83" s="97" t="str">
        <f>IF(W82="","",VLOOKUP(W82,'シフト記号表（勤務時間帯）'!$C$4:$K$35,9,FALSE))</f>
        <v/>
      </c>
      <c r="X83" s="97" t="str">
        <f>IF(X82="","",VLOOKUP(X82,'シフト記号表（勤務時間帯）'!$C$4:$K$35,9,FALSE))</f>
        <v/>
      </c>
      <c r="Y83" s="97" t="str">
        <f>IF(Y82="","",VLOOKUP(Y82,'シフト記号表（勤務時間帯）'!$C$4:$K$35,9,FALSE))</f>
        <v/>
      </c>
      <c r="Z83" s="98" t="str">
        <f>IF(Z82="","",VLOOKUP(Z82,'シフト記号表（勤務時間帯）'!$C$4:$K$35,9,FALSE))</f>
        <v/>
      </c>
      <c r="AA83" s="96" t="str">
        <f>IF(AA82="","",VLOOKUP(AA82,'シフト記号表（勤務時間帯）'!$C$4:$K$35,9,FALSE))</f>
        <v/>
      </c>
      <c r="AB83" s="97" t="str">
        <f>IF(AB82="","",VLOOKUP(AB82,'シフト記号表（勤務時間帯）'!$C$4:$K$35,9,FALSE))</f>
        <v/>
      </c>
      <c r="AC83" s="97" t="str">
        <f>IF(AC82="","",VLOOKUP(AC82,'シフト記号表（勤務時間帯）'!$C$4:$K$35,9,FALSE))</f>
        <v/>
      </c>
      <c r="AD83" s="97" t="str">
        <f>IF(AD82="","",VLOOKUP(AD82,'シフト記号表（勤務時間帯）'!$C$4:$K$35,9,FALSE))</f>
        <v/>
      </c>
      <c r="AE83" s="97" t="str">
        <f>IF(AE82="","",VLOOKUP(AE82,'シフト記号表（勤務時間帯）'!$C$4:$K$35,9,FALSE))</f>
        <v/>
      </c>
      <c r="AF83" s="97" t="str">
        <f>IF(AF82="","",VLOOKUP(AF82,'シフト記号表（勤務時間帯）'!$C$4:$K$35,9,FALSE))</f>
        <v/>
      </c>
      <c r="AG83" s="98" t="str">
        <f>IF(AG82="","",VLOOKUP(AG82,'シフト記号表（勤務時間帯）'!$C$4:$K$35,9,FALSE))</f>
        <v/>
      </c>
      <c r="AH83" s="96" t="str">
        <f>IF(AH82="","",VLOOKUP(AH82,'シフト記号表（勤務時間帯）'!$C$4:$K$35,9,FALSE))</f>
        <v/>
      </c>
      <c r="AI83" s="97" t="str">
        <f>IF(AI82="","",VLOOKUP(AI82,'シフト記号表（勤務時間帯）'!$C$4:$K$35,9,FALSE))</f>
        <v/>
      </c>
      <c r="AJ83" s="97" t="str">
        <f>IF(AJ82="","",VLOOKUP(AJ82,'シフト記号表（勤務時間帯）'!$C$4:$K$35,9,FALSE))</f>
        <v/>
      </c>
      <c r="AK83" s="97" t="str">
        <f>IF(AK82="","",VLOOKUP(AK82,'シフト記号表（勤務時間帯）'!$C$4:$K$35,9,FALSE))</f>
        <v/>
      </c>
      <c r="AL83" s="97" t="str">
        <f>IF(AL82="","",VLOOKUP(AL82,'シフト記号表（勤務時間帯）'!$C$4:$K$35,9,FALSE))</f>
        <v/>
      </c>
      <c r="AM83" s="97" t="str">
        <f>IF(AM82="","",VLOOKUP(AM82,'シフト記号表（勤務時間帯）'!$C$4:$K$35,9,FALSE))</f>
        <v/>
      </c>
      <c r="AN83" s="98" t="str">
        <f>IF(AN82="","",VLOOKUP(AN82,'シフト記号表（勤務時間帯）'!$C$4:$K$35,9,FALSE))</f>
        <v/>
      </c>
      <c r="AO83" s="96" t="str">
        <f>IF(AO82="","",VLOOKUP(AO82,'シフト記号表（勤務時間帯）'!$C$4:$K$35,9,FALSE))</f>
        <v/>
      </c>
      <c r="AP83" s="97" t="str">
        <f>IF(AP82="","",VLOOKUP(AP82,'シフト記号表（勤務時間帯）'!$C$4:$K$35,9,FALSE))</f>
        <v/>
      </c>
      <c r="AQ83" s="97" t="str">
        <f>IF(AQ82="","",VLOOKUP(AQ82,'シフト記号表（勤務時間帯）'!$C$4:$K$35,9,FALSE))</f>
        <v/>
      </c>
      <c r="AR83" s="97" t="str">
        <f>IF(AR82="","",VLOOKUP(AR82,'シフト記号表（勤務時間帯）'!$C$4:$K$35,9,FALSE))</f>
        <v/>
      </c>
      <c r="AS83" s="97" t="str">
        <f>IF(AS82="","",VLOOKUP(AS82,'シフト記号表（勤務時間帯）'!$C$4:$K$35,9,FALSE))</f>
        <v/>
      </c>
      <c r="AT83" s="97" t="str">
        <f>IF(AT82="","",VLOOKUP(AT82,'シフト記号表（勤務時間帯）'!$C$4:$K$35,9,FALSE))</f>
        <v/>
      </c>
      <c r="AU83" s="98" t="str">
        <f>IF(AU82="","",VLOOKUP(AU82,'シフト記号表（勤務時間帯）'!$C$4:$K$35,9,FALSE))</f>
        <v/>
      </c>
      <c r="AV83" s="96" t="str">
        <f>IF(AV82="","",VLOOKUP(AV82,'シフト記号表（勤務時間帯）'!$C$4:$K$35,9,FALSE))</f>
        <v/>
      </c>
      <c r="AW83" s="97" t="str">
        <f>IF(AW82="","",VLOOKUP(AW82,'シフト記号表（勤務時間帯）'!$C$4:$K$35,9,FALSE))</f>
        <v/>
      </c>
      <c r="AX83" s="98" t="str">
        <f>IF(AX82="","",VLOOKUP(AX82,'シフト記号表（勤務時間帯）'!$C$4:$K$35,9,FALSE))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23"/>
      <c r="U84" s="124"/>
      <c r="V84" s="124"/>
      <c r="W84" s="124"/>
      <c r="X84" s="124"/>
      <c r="Y84" s="124"/>
      <c r="Z84" s="125"/>
      <c r="AA84" s="123"/>
      <c r="AB84" s="124"/>
      <c r="AC84" s="124"/>
      <c r="AD84" s="124"/>
      <c r="AE84" s="124"/>
      <c r="AF84" s="124"/>
      <c r="AG84" s="125"/>
      <c r="AH84" s="123"/>
      <c r="AI84" s="124"/>
      <c r="AJ84" s="124"/>
      <c r="AK84" s="124"/>
      <c r="AL84" s="124"/>
      <c r="AM84" s="124"/>
      <c r="AN84" s="125"/>
      <c r="AO84" s="123"/>
      <c r="AP84" s="124"/>
      <c r="AQ84" s="124"/>
      <c r="AR84" s="124"/>
      <c r="AS84" s="124"/>
      <c r="AT84" s="124"/>
      <c r="AU84" s="125"/>
      <c r="AV84" s="123"/>
      <c r="AW84" s="124"/>
      <c r="AX84" s="125"/>
      <c r="AY84" s="165">
        <f t="shared" ref="AY84" si="58">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96" t="str">
        <f>IF(T84="","",VLOOKUP(T84,'シフト記号表（勤務時間帯）'!$C$4:$K$35,9,FALSE))</f>
        <v/>
      </c>
      <c r="U85" s="97" t="str">
        <f>IF(U84="","",VLOOKUP(U84,'シフト記号表（勤務時間帯）'!$C$4:$K$35,9,FALSE))</f>
        <v/>
      </c>
      <c r="V85" s="97" t="str">
        <f>IF(V84="","",VLOOKUP(V84,'シフト記号表（勤務時間帯）'!$C$4:$K$35,9,FALSE))</f>
        <v/>
      </c>
      <c r="W85" s="97" t="str">
        <f>IF(W84="","",VLOOKUP(W84,'シフト記号表（勤務時間帯）'!$C$4:$K$35,9,FALSE))</f>
        <v/>
      </c>
      <c r="X85" s="97" t="str">
        <f>IF(X84="","",VLOOKUP(X84,'シフト記号表（勤務時間帯）'!$C$4:$K$35,9,FALSE))</f>
        <v/>
      </c>
      <c r="Y85" s="97" t="str">
        <f>IF(Y84="","",VLOOKUP(Y84,'シフト記号表（勤務時間帯）'!$C$4:$K$35,9,FALSE))</f>
        <v/>
      </c>
      <c r="Z85" s="98" t="str">
        <f>IF(Z84="","",VLOOKUP(Z84,'シフト記号表（勤務時間帯）'!$C$4:$K$35,9,FALSE))</f>
        <v/>
      </c>
      <c r="AA85" s="96" t="str">
        <f>IF(AA84="","",VLOOKUP(AA84,'シフト記号表（勤務時間帯）'!$C$4:$K$35,9,FALSE))</f>
        <v/>
      </c>
      <c r="AB85" s="97" t="str">
        <f>IF(AB84="","",VLOOKUP(AB84,'シフト記号表（勤務時間帯）'!$C$4:$K$35,9,FALSE))</f>
        <v/>
      </c>
      <c r="AC85" s="97" t="str">
        <f>IF(AC84="","",VLOOKUP(AC84,'シフト記号表（勤務時間帯）'!$C$4:$K$35,9,FALSE))</f>
        <v/>
      </c>
      <c r="AD85" s="97" t="str">
        <f>IF(AD84="","",VLOOKUP(AD84,'シフト記号表（勤務時間帯）'!$C$4:$K$35,9,FALSE))</f>
        <v/>
      </c>
      <c r="AE85" s="97" t="str">
        <f>IF(AE84="","",VLOOKUP(AE84,'シフト記号表（勤務時間帯）'!$C$4:$K$35,9,FALSE))</f>
        <v/>
      </c>
      <c r="AF85" s="97" t="str">
        <f>IF(AF84="","",VLOOKUP(AF84,'シフト記号表（勤務時間帯）'!$C$4:$K$35,9,FALSE))</f>
        <v/>
      </c>
      <c r="AG85" s="98" t="str">
        <f>IF(AG84="","",VLOOKUP(AG84,'シフト記号表（勤務時間帯）'!$C$4:$K$35,9,FALSE))</f>
        <v/>
      </c>
      <c r="AH85" s="96" t="str">
        <f>IF(AH84="","",VLOOKUP(AH84,'シフト記号表（勤務時間帯）'!$C$4:$K$35,9,FALSE))</f>
        <v/>
      </c>
      <c r="AI85" s="97" t="str">
        <f>IF(AI84="","",VLOOKUP(AI84,'シフト記号表（勤務時間帯）'!$C$4:$K$35,9,FALSE))</f>
        <v/>
      </c>
      <c r="AJ85" s="97" t="str">
        <f>IF(AJ84="","",VLOOKUP(AJ84,'シフト記号表（勤務時間帯）'!$C$4:$K$35,9,FALSE))</f>
        <v/>
      </c>
      <c r="AK85" s="97" t="str">
        <f>IF(AK84="","",VLOOKUP(AK84,'シフト記号表（勤務時間帯）'!$C$4:$K$35,9,FALSE))</f>
        <v/>
      </c>
      <c r="AL85" s="97" t="str">
        <f>IF(AL84="","",VLOOKUP(AL84,'シフト記号表（勤務時間帯）'!$C$4:$K$35,9,FALSE))</f>
        <v/>
      </c>
      <c r="AM85" s="97" t="str">
        <f>IF(AM84="","",VLOOKUP(AM84,'シフト記号表（勤務時間帯）'!$C$4:$K$35,9,FALSE))</f>
        <v/>
      </c>
      <c r="AN85" s="98" t="str">
        <f>IF(AN84="","",VLOOKUP(AN84,'シフト記号表（勤務時間帯）'!$C$4:$K$35,9,FALSE))</f>
        <v/>
      </c>
      <c r="AO85" s="96" t="str">
        <f>IF(AO84="","",VLOOKUP(AO84,'シフト記号表（勤務時間帯）'!$C$4:$K$35,9,FALSE))</f>
        <v/>
      </c>
      <c r="AP85" s="97" t="str">
        <f>IF(AP84="","",VLOOKUP(AP84,'シフト記号表（勤務時間帯）'!$C$4:$K$35,9,FALSE))</f>
        <v/>
      </c>
      <c r="AQ85" s="97" t="str">
        <f>IF(AQ84="","",VLOOKUP(AQ84,'シフト記号表（勤務時間帯）'!$C$4:$K$35,9,FALSE))</f>
        <v/>
      </c>
      <c r="AR85" s="97" t="str">
        <f>IF(AR84="","",VLOOKUP(AR84,'シフト記号表（勤務時間帯）'!$C$4:$K$35,9,FALSE))</f>
        <v/>
      </c>
      <c r="AS85" s="97" t="str">
        <f>IF(AS84="","",VLOOKUP(AS84,'シフト記号表（勤務時間帯）'!$C$4:$K$35,9,FALSE))</f>
        <v/>
      </c>
      <c r="AT85" s="97" t="str">
        <f>IF(AT84="","",VLOOKUP(AT84,'シフト記号表（勤務時間帯）'!$C$4:$K$35,9,FALSE))</f>
        <v/>
      </c>
      <c r="AU85" s="98" t="str">
        <f>IF(AU84="","",VLOOKUP(AU84,'シフト記号表（勤務時間帯）'!$C$4:$K$35,9,FALSE))</f>
        <v/>
      </c>
      <c r="AV85" s="96" t="str">
        <f>IF(AV84="","",VLOOKUP(AV84,'シフト記号表（勤務時間帯）'!$C$4:$K$35,9,FALSE))</f>
        <v/>
      </c>
      <c r="AW85" s="97" t="str">
        <f>IF(AW84="","",VLOOKUP(AW84,'シフト記号表（勤務時間帯）'!$C$4:$K$35,9,FALSE))</f>
        <v/>
      </c>
      <c r="AX85" s="98" t="str">
        <f>IF(AX84="","",VLOOKUP(AX84,'シフト記号表（勤務時間帯）'!$C$4:$K$35,9,FALSE))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23"/>
      <c r="U86" s="124"/>
      <c r="V86" s="124"/>
      <c r="W86" s="124"/>
      <c r="X86" s="124"/>
      <c r="Y86" s="124"/>
      <c r="Z86" s="125"/>
      <c r="AA86" s="123"/>
      <c r="AB86" s="124"/>
      <c r="AC86" s="124"/>
      <c r="AD86" s="124"/>
      <c r="AE86" s="124"/>
      <c r="AF86" s="124"/>
      <c r="AG86" s="125"/>
      <c r="AH86" s="123"/>
      <c r="AI86" s="124"/>
      <c r="AJ86" s="124"/>
      <c r="AK86" s="124"/>
      <c r="AL86" s="124"/>
      <c r="AM86" s="124"/>
      <c r="AN86" s="125"/>
      <c r="AO86" s="123"/>
      <c r="AP86" s="124"/>
      <c r="AQ86" s="124"/>
      <c r="AR86" s="124"/>
      <c r="AS86" s="124"/>
      <c r="AT86" s="124"/>
      <c r="AU86" s="125"/>
      <c r="AV86" s="123"/>
      <c r="AW86" s="124"/>
      <c r="AX86" s="125"/>
      <c r="AY86" s="165">
        <f t="shared" ref="AY86" si="59">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96" t="str">
        <f>IF(T86="","",VLOOKUP(T86,'シフト記号表（勤務時間帯）'!$C$4:$K$35,9,FALSE))</f>
        <v/>
      </c>
      <c r="U87" s="97" t="str">
        <f>IF(U86="","",VLOOKUP(U86,'シフト記号表（勤務時間帯）'!$C$4:$K$35,9,FALSE))</f>
        <v/>
      </c>
      <c r="V87" s="97" t="str">
        <f>IF(V86="","",VLOOKUP(V86,'シフト記号表（勤務時間帯）'!$C$4:$K$35,9,FALSE))</f>
        <v/>
      </c>
      <c r="W87" s="97" t="str">
        <f>IF(W86="","",VLOOKUP(W86,'シフト記号表（勤務時間帯）'!$C$4:$K$35,9,FALSE))</f>
        <v/>
      </c>
      <c r="X87" s="97" t="str">
        <f>IF(X86="","",VLOOKUP(X86,'シフト記号表（勤務時間帯）'!$C$4:$K$35,9,FALSE))</f>
        <v/>
      </c>
      <c r="Y87" s="97" t="str">
        <f>IF(Y86="","",VLOOKUP(Y86,'シフト記号表（勤務時間帯）'!$C$4:$K$35,9,FALSE))</f>
        <v/>
      </c>
      <c r="Z87" s="98" t="str">
        <f>IF(Z86="","",VLOOKUP(Z86,'シフト記号表（勤務時間帯）'!$C$4:$K$35,9,FALSE))</f>
        <v/>
      </c>
      <c r="AA87" s="96" t="str">
        <f>IF(AA86="","",VLOOKUP(AA86,'シフト記号表（勤務時間帯）'!$C$4:$K$35,9,FALSE))</f>
        <v/>
      </c>
      <c r="AB87" s="97" t="str">
        <f>IF(AB86="","",VLOOKUP(AB86,'シフト記号表（勤務時間帯）'!$C$4:$K$35,9,FALSE))</f>
        <v/>
      </c>
      <c r="AC87" s="97" t="str">
        <f>IF(AC86="","",VLOOKUP(AC86,'シフト記号表（勤務時間帯）'!$C$4:$K$35,9,FALSE))</f>
        <v/>
      </c>
      <c r="AD87" s="97" t="str">
        <f>IF(AD86="","",VLOOKUP(AD86,'シフト記号表（勤務時間帯）'!$C$4:$K$35,9,FALSE))</f>
        <v/>
      </c>
      <c r="AE87" s="97" t="str">
        <f>IF(AE86="","",VLOOKUP(AE86,'シフト記号表（勤務時間帯）'!$C$4:$K$35,9,FALSE))</f>
        <v/>
      </c>
      <c r="AF87" s="97" t="str">
        <f>IF(AF86="","",VLOOKUP(AF86,'シフト記号表（勤務時間帯）'!$C$4:$K$35,9,FALSE))</f>
        <v/>
      </c>
      <c r="AG87" s="98" t="str">
        <f>IF(AG86="","",VLOOKUP(AG86,'シフト記号表（勤務時間帯）'!$C$4:$K$35,9,FALSE))</f>
        <v/>
      </c>
      <c r="AH87" s="96" t="str">
        <f>IF(AH86="","",VLOOKUP(AH86,'シフト記号表（勤務時間帯）'!$C$4:$K$35,9,FALSE))</f>
        <v/>
      </c>
      <c r="AI87" s="97" t="str">
        <f>IF(AI86="","",VLOOKUP(AI86,'シフト記号表（勤務時間帯）'!$C$4:$K$35,9,FALSE))</f>
        <v/>
      </c>
      <c r="AJ87" s="97" t="str">
        <f>IF(AJ86="","",VLOOKUP(AJ86,'シフト記号表（勤務時間帯）'!$C$4:$K$35,9,FALSE))</f>
        <v/>
      </c>
      <c r="AK87" s="97" t="str">
        <f>IF(AK86="","",VLOOKUP(AK86,'シフト記号表（勤務時間帯）'!$C$4:$K$35,9,FALSE))</f>
        <v/>
      </c>
      <c r="AL87" s="97" t="str">
        <f>IF(AL86="","",VLOOKUP(AL86,'シフト記号表（勤務時間帯）'!$C$4:$K$35,9,FALSE))</f>
        <v/>
      </c>
      <c r="AM87" s="97" t="str">
        <f>IF(AM86="","",VLOOKUP(AM86,'シフト記号表（勤務時間帯）'!$C$4:$K$35,9,FALSE))</f>
        <v/>
      </c>
      <c r="AN87" s="98" t="str">
        <f>IF(AN86="","",VLOOKUP(AN86,'シフト記号表（勤務時間帯）'!$C$4:$K$35,9,FALSE))</f>
        <v/>
      </c>
      <c r="AO87" s="96" t="str">
        <f>IF(AO86="","",VLOOKUP(AO86,'シフト記号表（勤務時間帯）'!$C$4:$K$35,9,FALSE))</f>
        <v/>
      </c>
      <c r="AP87" s="97" t="str">
        <f>IF(AP86="","",VLOOKUP(AP86,'シフト記号表（勤務時間帯）'!$C$4:$K$35,9,FALSE))</f>
        <v/>
      </c>
      <c r="AQ87" s="97" t="str">
        <f>IF(AQ86="","",VLOOKUP(AQ86,'シフト記号表（勤務時間帯）'!$C$4:$K$35,9,FALSE))</f>
        <v/>
      </c>
      <c r="AR87" s="97" t="str">
        <f>IF(AR86="","",VLOOKUP(AR86,'シフト記号表（勤務時間帯）'!$C$4:$K$35,9,FALSE))</f>
        <v/>
      </c>
      <c r="AS87" s="97" t="str">
        <f>IF(AS86="","",VLOOKUP(AS86,'シフト記号表（勤務時間帯）'!$C$4:$K$35,9,FALSE))</f>
        <v/>
      </c>
      <c r="AT87" s="97" t="str">
        <f>IF(AT86="","",VLOOKUP(AT86,'シフト記号表（勤務時間帯）'!$C$4:$K$35,9,FALSE))</f>
        <v/>
      </c>
      <c r="AU87" s="98" t="str">
        <f>IF(AU86="","",VLOOKUP(AU86,'シフト記号表（勤務時間帯）'!$C$4:$K$35,9,FALSE))</f>
        <v/>
      </c>
      <c r="AV87" s="96" t="str">
        <f>IF(AV86="","",VLOOKUP(AV86,'シフト記号表（勤務時間帯）'!$C$4:$K$35,9,FALSE))</f>
        <v/>
      </c>
      <c r="AW87" s="97" t="str">
        <f>IF(AW86="","",VLOOKUP(AW86,'シフト記号表（勤務時間帯）'!$C$4:$K$35,9,FALSE))</f>
        <v/>
      </c>
      <c r="AX87" s="98" t="str">
        <f>IF(AX86="","",VLOOKUP(AX86,'シフト記号表（勤務時間帯）'!$C$4:$K$35,9,FALSE))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23"/>
      <c r="U88" s="124"/>
      <c r="V88" s="124"/>
      <c r="W88" s="124"/>
      <c r="X88" s="124"/>
      <c r="Y88" s="124"/>
      <c r="Z88" s="125"/>
      <c r="AA88" s="123"/>
      <c r="AB88" s="124"/>
      <c r="AC88" s="124"/>
      <c r="AD88" s="124"/>
      <c r="AE88" s="124"/>
      <c r="AF88" s="124"/>
      <c r="AG88" s="125"/>
      <c r="AH88" s="123"/>
      <c r="AI88" s="124"/>
      <c r="AJ88" s="124"/>
      <c r="AK88" s="124"/>
      <c r="AL88" s="124"/>
      <c r="AM88" s="124"/>
      <c r="AN88" s="125"/>
      <c r="AO88" s="123"/>
      <c r="AP88" s="124"/>
      <c r="AQ88" s="124"/>
      <c r="AR88" s="124"/>
      <c r="AS88" s="124"/>
      <c r="AT88" s="124"/>
      <c r="AU88" s="125"/>
      <c r="AV88" s="123"/>
      <c r="AW88" s="124"/>
      <c r="AX88" s="125"/>
      <c r="AY88" s="165">
        <f t="shared" ref="AY88" si="60">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96" t="str">
        <f>IF(T88="","",VLOOKUP(T88,'シフト記号表（勤務時間帯）'!$C$4:$K$35,9,FALSE))</f>
        <v/>
      </c>
      <c r="U89" s="97" t="str">
        <f>IF(U88="","",VLOOKUP(U88,'シフト記号表（勤務時間帯）'!$C$4:$K$35,9,FALSE))</f>
        <v/>
      </c>
      <c r="V89" s="97" t="str">
        <f>IF(V88="","",VLOOKUP(V88,'シフト記号表（勤務時間帯）'!$C$4:$K$35,9,FALSE))</f>
        <v/>
      </c>
      <c r="W89" s="97" t="str">
        <f>IF(W88="","",VLOOKUP(W88,'シフト記号表（勤務時間帯）'!$C$4:$K$35,9,FALSE))</f>
        <v/>
      </c>
      <c r="X89" s="97" t="str">
        <f>IF(X88="","",VLOOKUP(X88,'シフト記号表（勤務時間帯）'!$C$4:$K$35,9,FALSE))</f>
        <v/>
      </c>
      <c r="Y89" s="97" t="str">
        <f>IF(Y88="","",VLOOKUP(Y88,'シフト記号表（勤務時間帯）'!$C$4:$K$35,9,FALSE))</f>
        <v/>
      </c>
      <c r="Z89" s="98" t="str">
        <f>IF(Z88="","",VLOOKUP(Z88,'シフト記号表（勤務時間帯）'!$C$4:$K$35,9,FALSE))</f>
        <v/>
      </c>
      <c r="AA89" s="96" t="str">
        <f>IF(AA88="","",VLOOKUP(AA88,'シフト記号表（勤務時間帯）'!$C$4:$K$35,9,FALSE))</f>
        <v/>
      </c>
      <c r="AB89" s="97" t="str">
        <f>IF(AB88="","",VLOOKUP(AB88,'シフト記号表（勤務時間帯）'!$C$4:$K$35,9,FALSE))</f>
        <v/>
      </c>
      <c r="AC89" s="97" t="str">
        <f>IF(AC88="","",VLOOKUP(AC88,'シフト記号表（勤務時間帯）'!$C$4:$K$35,9,FALSE))</f>
        <v/>
      </c>
      <c r="AD89" s="97" t="str">
        <f>IF(AD88="","",VLOOKUP(AD88,'シフト記号表（勤務時間帯）'!$C$4:$K$35,9,FALSE))</f>
        <v/>
      </c>
      <c r="AE89" s="97" t="str">
        <f>IF(AE88="","",VLOOKUP(AE88,'シフト記号表（勤務時間帯）'!$C$4:$K$35,9,FALSE))</f>
        <v/>
      </c>
      <c r="AF89" s="97" t="str">
        <f>IF(AF88="","",VLOOKUP(AF88,'シフト記号表（勤務時間帯）'!$C$4:$K$35,9,FALSE))</f>
        <v/>
      </c>
      <c r="AG89" s="98" t="str">
        <f>IF(AG88="","",VLOOKUP(AG88,'シフト記号表（勤務時間帯）'!$C$4:$K$35,9,FALSE))</f>
        <v/>
      </c>
      <c r="AH89" s="96" t="str">
        <f>IF(AH88="","",VLOOKUP(AH88,'シフト記号表（勤務時間帯）'!$C$4:$K$35,9,FALSE))</f>
        <v/>
      </c>
      <c r="AI89" s="97" t="str">
        <f>IF(AI88="","",VLOOKUP(AI88,'シフト記号表（勤務時間帯）'!$C$4:$K$35,9,FALSE))</f>
        <v/>
      </c>
      <c r="AJ89" s="97" t="str">
        <f>IF(AJ88="","",VLOOKUP(AJ88,'シフト記号表（勤務時間帯）'!$C$4:$K$35,9,FALSE))</f>
        <v/>
      </c>
      <c r="AK89" s="97" t="str">
        <f>IF(AK88="","",VLOOKUP(AK88,'シフト記号表（勤務時間帯）'!$C$4:$K$35,9,FALSE))</f>
        <v/>
      </c>
      <c r="AL89" s="97" t="str">
        <f>IF(AL88="","",VLOOKUP(AL88,'シフト記号表（勤務時間帯）'!$C$4:$K$35,9,FALSE))</f>
        <v/>
      </c>
      <c r="AM89" s="97" t="str">
        <f>IF(AM88="","",VLOOKUP(AM88,'シフト記号表（勤務時間帯）'!$C$4:$K$35,9,FALSE))</f>
        <v/>
      </c>
      <c r="AN89" s="98" t="str">
        <f>IF(AN88="","",VLOOKUP(AN88,'シフト記号表（勤務時間帯）'!$C$4:$K$35,9,FALSE))</f>
        <v/>
      </c>
      <c r="AO89" s="96" t="str">
        <f>IF(AO88="","",VLOOKUP(AO88,'シフト記号表（勤務時間帯）'!$C$4:$K$35,9,FALSE))</f>
        <v/>
      </c>
      <c r="AP89" s="97" t="str">
        <f>IF(AP88="","",VLOOKUP(AP88,'シフト記号表（勤務時間帯）'!$C$4:$K$35,9,FALSE))</f>
        <v/>
      </c>
      <c r="AQ89" s="97" t="str">
        <f>IF(AQ88="","",VLOOKUP(AQ88,'シフト記号表（勤務時間帯）'!$C$4:$K$35,9,FALSE))</f>
        <v/>
      </c>
      <c r="AR89" s="97" t="str">
        <f>IF(AR88="","",VLOOKUP(AR88,'シフト記号表（勤務時間帯）'!$C$4:$K$35,9,FALSE))</f>
        <v/>
      </c>
      <c r="AS89" s="97" t="str">
        <f>IF(AS88="","",VLOOKUP(AS88,'シフト記号表（勤務時間帯）'!$C$4:$K$35,9,FALSE))</f>
        <v/>
      </c>
      <c r="AT89" s="97" t="str">
        <f>IF(AT88="","",VLOOKUP(AT88,'シフト記号表（勤務時間帯）'!$C$4:$K$35,9,FALSE))</f>
        <v/>
      </c>
      <c r="AU89" s="98" t="str">
        <f>IF(AU88="","",VLOOKUP(AU88,'シフト記号表（勤務時間帯）'!$C$4:$K$35,9,FALSE))</f>
        <v/>
      </c>
      <c r="AV89" s="96" t="str">
        <f>IF(AV88="","",VLOOKUP(AV88,'シフト記号表（勤務時間帯）'!$C$4:$K$35,9,FALSE))</f>
        <v/>
      </c>
      <c r="AW89" s="97" t="str">
        <f>IF(AW88="","",VLOOKUP(AW88,'シフト記号表（勤務時間帯）'!$C$4:$K$35,9,FALSE))</f>
        <v/>
      </c>
      <c r="AX89" s="98" t="str">
        <f>IF(AX88="","",VLOOKUP(AX88,'シフト記号表（勤務時間帯）'!$C$4:$K$35,9,FALSE))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23"/>
      <c r="U90" s="124"/>
      <c r="V90" s="124"/>
      <c r="W90" s="124"/>
      <c r="X90" s="124"/>
      <c r="Y90" s="124"/>
      <c r="Z90" s="125"/>
      <c r="AA90" s="123"/>
      <c r="AB90" s="124"/>
      <c r="AC90" s="124"/>
      <c r="AD90" s="124"/>
      <c r="AE90" s="124"/>
      <c r="AF90" s="124"/>
      <c r="AG90" s="125"/>
      <c r="AH90" s="123"/>
      <c r="AI90" s="124"/>
      <c r="AJ90" s="124"/>
      <c r="AK90" s="124"/>
      <c r="AL90" s="124"/>
      <c r="AM90" s="124"/>
      <c r="AN90" s="125"/>
      <c r="AO90" s="123"/>
      <c r="AP90" s="124"/>
      <c r="AQ90" s="124"/>
      <c r="AR90" s="124"/>
      <c r="AS90" s="124"/>
      <c r="AT90" s="124"/>
      <c r="AU90" s="125"/>
      <c r="AV90" s="123"/>
      <c r="AW90" s="124"/>
      <c r="AX90" s="125"/>
      <c r="AY90" s="165">
        <f t="shared" ref="AY90" si="61">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96" t="str">
        <f>IF(T90="","",VLOOKUP(T90,'シフト記号表（勤務時間帯）'!$C$4:$K$35,9,FALSE))</f>
        <v/>
      </c>
      <c r="U91" s="97" t="str">
        <f>IF(U90="","",VLOOKUP(U90,'シフト記号表（勤務時間帯）'!$C$4:$K$35,9,FALSE))</f>
        <v/>
      </c>
      <c r="V91" s="97" t="str">
        <f>IF(V90="","",VLOOKUP(V90,'シフト記号表（勤務時間帯）'!$C$4:$K$35,9,FALSE))</f>
        <v/>
      </c>
      <c r="W91" s="97" t="str">
        <f>IF(W90="","",VLOOKUP(W90,'シフト記号表（勤務時間帯）'!$C$4:$K$35,9,FALSE))</f>
        <v/>
      </c>
      <c r="X91" s="97" t="str">
        <f>IF(X90="","",VLOOKUP(X90,'シフト記号表（勤務時間帯）'!$C$4:$K$35,9,FALSE))</f>
        <v/>
      </c>
      <c r="Y91" s="97" t="str">
        <f>IF(Y90="","",VLOOKUP(Y90,'シフト記号表（勤務時間帯）'!$C$4:$K$35,9,FALSE))</f>
        <v/>
      </c>
      <c r="Z91" s="98" t="str">
        <f>IF(Z90="","",VLOOKUP(Z90,'シフト記号表（勤務時間帯）'!$C$4:$K$35,9,FALSE))</f>
        <v/>
      </c>
      <c r="AA91" s="96" t="str">
        <f>IF(AA90="","",VLOOKUP(AA90,'シフト記号表（勤務時間帯）'!$C$4:$K$35,9,FALSE))</f>
        <v/>
      </c>
      <c r="AB91" s="97" t="str">
        <f>IF(AB90="","",VLOOKUP(AB90,'シフト記号表（勤務時間帯）'!$C$4:$K$35,9,FALSE))</f>
        <v/>
      </c>
      <c r="AC91" s="97" t="str">
        <f>IF(AC90="","",VLOOKUP(AC90,'シフト記号表（勤務時間帯）'!$C$4:$K$35,9,FALSE))</f>
        <v/>
      </c>
      <c r="AD91" s="97" t="str">
        <f>IF(AD90="","",VLOOKUP(AD90,'シフト記号表（勤務時間帯）'!$C$4:$K$35,9,FALSE))</f>
        <v/>
      </c>
      <c r="AE91" s="97" t="str">
        <f>IF(AE90="","",VLOOKUP(AE90,'シフト記号表（勤務時間帯）'!$C$4:$K$35,9,FALSE))</f>
        <v/>
      </c>
      <c r="AF91" s="97" t="str">
        <f>IF(AF90="","",VLOOKUP(AF90,'シフト記号表（勤務時間帯）'!$C$4:$K$35,9,FALSE))</f>
        <v/>
      </c>
      <c r="AG91" s="98" t="str">
        <f>IF(AG90="","",VLOOKUP(AG90,'シフト記号表（勤務時間帯）'!$C$4:$K$35,9,FALSE))</f>
        <v/>
      </c>
      <c r="AH91" s="96" t="str">
        <f>IF(AH90="","",VLOOKUP(AH90,'シフト記号表（勤務時間帯）'!$C$4:$K$35,9,FALSE))</f>
        <v/>
      </c>
      <c r="AI91" s="97" t="str">
        <f>IF(AI90="","",VLOOKUP(AI90,'シフト記号表（勤務時間帯）'!$C$4:$K$35,9,FALSE))</f>
        <v/>
      </c>
      <c r="AJ91" s="97" t="str">
        <f>IF(AJ90="","",VLOOKUP(AJ90,'シフト記号表（勤務時間帯）'!$C$4:$K$35,9,FALSE))</f>
        <v/>
      </c>
      <c r="AK91" s="97" t="str">
        <f>IF(AK90="","",VLOOKUP(AK90,'シフト記号表（勤務時間帯）'!$C$4:$K$35,9,FALSE))</f>
        <v/>
      </c>
      <c r="AL91" s="97" t="str">
        <f>IF(AL90="","",VLOOKUP(AL90,'シフト記号表（勤務時間帯）'!$C$4:$K$35,9,FALSE))</f>
        <v/>
      </c>
      <c r="AM91" s="97" t="str">
        <f>IF(AM90="","",VLOOKUP(AM90,'シフト記号表（勤務時間帯）'!$C$4:$K$35,9,FALSE))</f>
        <v/>
      </c>
      <c r="AN91" s="98" t="str">
        <f>IF(AN90="","",VLOOKUP(AN90,'シフト記号表（勤務時間帯）'!$C$4:$K$35,9,FALSE))</f>
        <v/>
      </c>
      <c r="AO91" s="96" t="str">
        <f>IF(AO90="","",VLOOKUP(AO90,'シフト記号表（勤務時間帯）'!$C$4:$K$35,9,FALSE))</f>
        <v/>
      </c>
      <c r="AP91" s="97" t="str">
        <f>IF(AP90="","",VLOOKUP(AP90,'シフト記号表（勤務時間帯）'!$C$4:$K$35,9,FALSE))</f>
        <v/>
      </c>
      <c r="AQ91" s="97" t="str">
        <f>IF(AQ90="","",VLOOKUP(AQ90,'シフト記号表（勤務時間帯）'!$C$4:$K$35,9,FALSE))</f>
        <v/>
      </c>
      <c r="AR91" s="97" t="str">
        <f>IF(AR90="","",VLOOKUP(AR90,'シフト記号表（勤務時間帯）'!$C$4:$K$35,9,FALSE))</f>
        <v/>
      </c>
      <c r="AS91" s="97" t="str">
        <f>IF(AS90="","",VLOOKUP(AS90,'シフト記号表（勤務時間帯）'!$C$4:$K$35,9,FALSE))</f>
        <v/>
      </c>
      <c r="AT91" s="97" t="str">
        <f>IF(AT90="","",VLOOKUP(AT90,'シフト記号表（勤務時間帯）'!$C$4:$K$35,9,FALSE))</f>
        <v/>
      </c>
      <c r="AU91" s="98" t="str">
        <f>IF(AU90="","",VLOOKUP(AU90,'シフト記号表（勤務時間帯）'!$C$4:$K$35,9,FALSE))</f>
        <v/>
      </c>
      <c r="AV91" s="96" t="str">
        <f>IF(AV90="","",VLOOKUP(AV90,'シフト記号表（勤務時間帯）'!$C$4:$K$35,9,FALSE))</f>
        <v/>
      </c>
      <c r="AW91" s="97" t="str">
        <f>IF(AW90="","",VLOOKUP(AW90,'シフト記号表（勤務時間帯）'!$C$4:$K$35,9,FALSE))</f>
        <v/>
      </c>
      <c r="AX91" s="98" t="str">
        <f>IF(AX90="","",VLOOKUP(AX90,'シフト記号表（勤務時間帯）'!$C$4:$K$35,9,FALSE))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23"/>
      <c r="U92" s="124"/>
      <c r="V92" s="124"/>
      <c r="W92" s="124"/>
      <c r="X92" s="124"/>
      <c r="Y92" s="124"/>
      <c r="Z92" s="125"/>
      <c r="AA92" s="123"/>
      <c r="AB92" s="124"/>
      <c r="AC92" s="124"/>
      <c r="AD92" s="124"/>
      <c r="AE92" s="124"/>
      <c r="AF92" s="124"/>
      <c r="AG92" s="125"/>
      <c r="AH92" s="123"/>
      <c r="AI92" s="124"/>
      <c r="AJ92" s="124"/>
      <c r="AK92" s="124"/>
      <c r="AL92" s="124"/>
      <c r="AM92" s="124"/>
      <c r="AN92" s="125"/>
      <c r="AO92" s="123"/>
      <c r="AP92" s="124"/>
      <c r="AQ92" s="124"/>
      <c r="AR92" s="124"/>
      <c r="AS92" s="124"/>
      <c r="AT92" s="124"/>
      <c r="AU92" s="125"/>
      <c r="AV92" s="123"/>
      <c r="AW92" s="124"/>
      <c r="AX92" s="125"/>
      <c r="AY92" s="165">
        <f t="shared" ref="AY92" si="62">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96" t="str">
        <f>IF(T92="","",VLOOKUP(T92,'シフト記号表（勤務時間帯）'!$C$4:$K$35,9,FALSE))</f>
        <v/>
      </c>
      <c r="U93" s="97" t="str">
        <f>IF(U92="","",VLOOKUP(U92,'シフト記号表（勤務時間帯）'!$C$4:$K$35,9,FALSE))</f>
        <v/>
      </c>
      <c r="V93" s="97" t="str">
        <f>IF(V92="","",VLOOKUP(V92,'シフト記号表（勤務時間帯）'!$C$4:$K$35,9,FALSE))</f>
        <v/>
      </c>
      <c r="W93" s="97" t="str">
        <f>IF(W92="","",VLOOKUP(W92,'シフト記号表（勤務時間帯）'!$C$4:$K$35,9,FALSE))</f>
        <v/>
      </c>
      <c r="X93" s="97" t="str">
        <f>IF(X92="","",VLOOKUP(X92,'シフト記号表（勤務時間帯）'!$C$4:$K$35,9,FALSE))</f>
        <v/>
      </c>
      <c r="Y93" s="97" t="str">
        <f>IF(Y92="","",VLOOKUP(Y92,'シフト記号表（勤務時間帯）'!$C$4:$K$35,9,FALSE))</f>
        <v/>
      </c>
      <c r="Z93" s="98" t="str">
        <f>IF(Z92="","",VLOOKUP(Z92,'シフト記号表（勤務時間帯）'!$C$4:$K$35,9,FALSE))</f>
        <v/>
      </c>
      <c r="AA93" s="96" t="str">
        <f>IF(AA92="","",VLOOKUP(AA92,'シフト記号表（勤務時間帯）'!$C$4:$K$35,9,FALSE))</f>
        <v/>
      </c>
      <c r="AB93" s="97" t="str">
        <f>IF(AB92="","",VLOOKUP(AB92,'シフト記号表（勤務時間帯）'!$C$4:$K$35,9,FALSE))</f>
        <v/>
      </c>
      <c r="AC93" s="97" t="str">
        <f>IF(AC92="","",VLOOKUP(AC92,'シフト記号表（勤務時間帯）'!$C$4:$K$35,9,FALSE))</f>
        <v/>
      </c>
      <c r="AD93" s="97" t="str">
        <f>IF(AD92="","",VLOOKUP(AD92,'シフト記号表（勤務時間帯）'!$C$4:$K$35,9,FALSE))</f>
        <v/>
      </c>
      <c r="AE93" s="97" t="str">
        <f>IF(AE92="","",VLOOKUP(AE92,'シフト記号表（勤務時間帯）'!$C$4:$K$35,9,FALSE))</f>
        <v/>
      </c>
      <c r="AF93" s="97" t="str">
        <f>IF(AF92="","",VLOOKUP(AF92,'シフト記号表（勤務時間帯）'!$C$4:$K$35,9,FALSE))</f>
        <v/>
      </c>
      <c r="AG93" s="98" t="str">
        <f>IF(AG92="","",VLOOKUP(AG92,'シフト記号表（勤務時間帯）'!$C$4:$K$35,9,FALSE))</f>
        <v/>
      </c>
      <c r="AH93" s="96" t="str">
        <f>IF(AH92="","",VLOOKUP(AH92,'シフト記号表（勤務時間帯）'!$C$4:$K$35,9,FALSE))</f>
        <v/>
      </c>
      <c r="AI93" s="97" t="str">
        <f>IF(AI92="","",VLOOKUP(AI92,'シフト記号表（勤務時間帯）'!$C$4:$K$35,9,FALSE))</f>
        <v/>
      </c>
      <c r="AJ93" s="97" t="str">
        <f>IF(AJ92="","",VLOOKUP(AJ92,'シフト記号表（勤務時間帯）'!$C$4:$K$35,9,FALSE))</f>
        <v/>
      </c>
      <c r="AK93" s="97" t="str">
        <f>IF(AK92="","",VLOOKUP(AK92,'シフト記号表（勤務時間帯）'!$C$4:$K$35,9,FALSE))</f>
        <v/>
      </c>
      <c r="AL93" s="97" t="str">
        <f>IF(AL92="","",VLOOKUP(AL92,'シフト記号表（勤務時間帯）'!$C$4:$K$35,9,FALSE))</f>
        <v/>
      </c>
      <c r="AM93" s="97" t="str">
        <f>IF(AM92="","",VLOOKUP(AM92,'シフト記号表（勤務時間帯）'!$C$4:$K$35,9,FALSE))</f>
        <v/>
      </c>
      <c r="AN93" s="98" t="str">
        <f>IF(AN92="","",VLOOKUP(AN92,'シフト記号表（勤務時間帯）'!$C$4:$K$35,9,FALSE))</f>
        <v/>
      </c>
      <c r="AO93" s="96" t="str">
        <f>IF(AO92="","",VLOOKUP(AO92,'シフト記号表（勤務時間帯）'!$C$4:$K$35,9,FALSE))</f>
        <v/>
      </c>
      <c r="AP93" s="97" t="str">
        <f>IF(AP92="","",VLOOKUP(AP92,'シフト記号表（勤務時間帯）'!$C$4:$K$35,9,FALSE))</f>
        <v/>
      </c>
      <c r="AQ93" s="97" t="str">
        <f>IF(AQ92="","",VLOOKUP(AQ92,'シフト記号表（勤務時間帯）'!$C$4:$K$35,9,FALSE))</f>
        <v/>
      </c>
      <c r="AR93" s="97" t="str">
        <f>IF(AR92="","",VLOOKUP(AR92,'シフト記号表（勤務時間帯）'!$C$4:$K$35,9,FALSE))</f>
        <v/>
      </c>
      <c r="AS93" s="97" t="str">
        <f>IF(AS92="","",VLOOKUP(AS92,'シフト記号表（勤務時間帯）'!$C$4:$K$35,9,FALSE))</f>
        <v/>
      </c>
      <c r="AT93" s="97" t="str">
        <f>IF(AT92="","",VLOOKUP(AT92,'シフト記号表（勤務時間帯）'!$C$4:$K$35,9,FALSE))</f>
        <v/>
      </c>
      <c r="AU93" s="98" t="str">
        <f>IF(AU92="","",VLOOKUP(AU92,'シフト記号表（勤務時間帯）'!$C$4:$K$35,9,FALSE))</f>
        <v/>
      </c>
      <c r="AV93" s="96" t="str">
        <f>IF(AV92="","",VLOOKUP(AV92,'シフト記号表（勤務時間帯）'!$C$4:$K$35,9,FALSE))</f>
        <v/>
      </c>
      <c r="AW93" s="97" t="str">
        <f>IF(AW92="","",VLOOKUP(AW92,'シフト記号表（勤務時間帯）'!$C$4:$K$35,9,FALSE))</f>
        <v/>
      </c>
      <c r="AX93" s="98" t="str">
        <f>IF(AX92="","",VLOOKUP(AX92,'シフト記号表（勤務時間帯）'!$C$4:$K$35,9,FALSE))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23"/>
      <c r="U94" s="124"/>
      <c r="V94" s="124"/>
      <c r="W94" s="124"/>
      <c r="X94" s="124"/>
      <c r="Y94" s="124"/>
      <c r="Z94" s="125"/>
      <c r="AA94" s="123"/>
      <c r="AB94" s="124"/>
      <c r="AC94" s="124"/>
      <c r="AD94" s="124"/>
      <c r="AE94" s="124"/>
      <c r="AF94" s="124"/>
      <c r="AG94" s="125"/>
      <c r="AH94" s="123"/>
      <c r="AI94" s="124"/>
      <c r="AJ94" s="124"/>
      <c r="AK94" s="124"/>
      <c r="AL94" s="124"/>
      <c r="AM94" s="124"/>
      <c r="AN94" s="125"/>
      <c r="AO94" s="123"/>
      <c r="AP94" s="124"/>
      <c r="AQ94" s="124"/>
      <c r="AR94" s="124"/>
      <c r="AS94" s="124"/>
      <c r="AT94" s="124"/>
      <c r="AU94" s="125"/>
      <c r="AV94" s="123"/>
      <c r="AW94" s="124"/>
      <c r="AX94" s="125"/>
      <c r="AY94" s="165">
        <f t="shared" ref="AY94" si="63">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222"/>
      <c r="D95" s="223"/>
      <c r="E95" s="224"/>
      <c r="F95" s="225"/>
      <c r="G95" s="147"/>
      <c r="H95" s="155"/>
      <c r="I95" s="153"/>
      <c r="J95" s="153"/>
      <c r="K95" s="153"/>
      <c r="L95" s="154"/>
      <c r="M95" s="156"/>
      <c r="N95" s="157"/>
      <c r="O95" s="157"/>
      <c r="P95" s="158"/>
      <c r="Q95" s="206" t="s">
        <v>57</v>
      </c>
      <c r="R95" s="207"/>
      <c r="S95" s="208"/>
      <c r="T95" s="96" t="str">
        <f>IF(T94="","",VLOOKUP(T94,'シフト記号表（勤務時間帯）'!$C$4:$K$35,9,FALSE))</f>
        <v/>
      </c>
      <c r="U95" s="97" t="str">
        <f>IF(U94="","",VLOOKUP(U94,'シフト記号表（勤務時間帯）'!$C$4:$K$35,9,FALSE))</f>
        <v/>
      </c>
      <c r="V95" s="97" t="str">
        <f>IF(V94="","",VLOOKUP(V94,'シフト記号表（勤務時間帯）'!$C$4:$K$35,9,FALSE))</f>
        <v/>
      </c>
      <c r="W95" s="97" t="str">
        <f>IF(W94="","",VLOOKUP(W94,'シフト記号表（勤務時間帯）'!$C$4:$K$35,9,FALSE))</f>
        <v/>
      </c>
      <c r="X95" s="97" t="str">
        <f>IF(X94="","",VLOOKUP(X94,'シフト記号表（勤務時間帯）'!$C$4:$K$35,9,FALSE))</f>
        <v/>
      </c>
      <c r="Y95" s="97" t="str">
        <f>IF(Y94="","",VLOOKUP(Y94,'シフト記号表（勤務時間帯）'!$C$4:$K$35,9,FALSE))</f>
        <v/>
      </c>
      <c r="Z95" s="98" t="str">
        <f>IF(Z94="","",VLOOKUP(Z94,'シフト記号表（勤務時間帯）'!$C$4:$K$35,9,FALSE))</f>
        <v/>
      </c>
      <c r="AA95" s="96" t="str">
        <f>IF(AA94="","",VLOOKUP(AA94,'シフト記号表（勤務時間帯）'!$C$4:$K$35,9,FALSE))</f>
        <v/>
      </c>
      <c r="AB95" s="97" t="str">
        <f>IF(AB94="","",VLOOKUP(AB94,'シフト記号表（勤務時間帯）'!$C$4:$K$35,9,FALSE))</f>
        <v/>
      </c>
      <c r="AC95" s="97" t="str">
        <f>IF(AC94="","",VLOOKUP(AC94,'シフト記号表（勤務時間帯）'!$C$4:$K$35,9,FALSE))</f>
        <v/>
      </c>
      <c r="AD95" s="97" t="str">
        <f>IF(AD94="","",VLOOKUP(AD94,'シフト記号表（勤務時間帯）'!$C$4:$K$35,9,FALSE))</f>
        <v/>
      </c>
      <c r="AE95" s="97" t="str">
        <f>IF(AE94="","",VLOOKUP(AE94,'シフト記号表（勤務時間帯）'!$C$4:$K$35,9,FALSE))</f>
        <v/>
      </c>
      <c r="AF95" s="97" t="str">
        <f>IF(AF94="","",VLOOKUP(AF94,'シフト記号表（勤務時間帯）'!$C$4:$K$35,9,FALSE))</f>
        <v/>
      </c>
      <c r="AG95" s="98" t="str">
        <f>IF(AG94="","",VLOOKUP(AG94,'シフト記号表（勤務時間帯）'!$C$4:$K$35,9,FALSE))</f>
        <v/>
      </c>
      <c r="AH95" s="96" t="str">
        <f>IF(AH94="","",VLOOKUP(AH94,'シフト記号表（勤務時間帯）'!$C$4:$K$35,9,FALSE))</f>
        <v/>
      </c>
      <c r="AI95" s="97" t="str">
        <f>IF(AI94="","",VLOOKUP(AI94,'シフト記号表（勤務時間帯）'!$C$4:$K$35,9,FALSE))</f>
        <v/>
      </c>
      <c r="AJ95" s="97" t="str">
        <f>IF(AJ94="","",VLOOKUP(AJ94,'シフト記号表（勤務時間帯）'!$C$4:$K$35,9,FALSE))</f>
        <v/>
      </c>
      <c r="AK95" s="97" t="str">
        <f>IF(AK94="","",VLOOKUP(AK94,'シフト記号表（勤務時間帯）'!$C$4:$K$35,9,FALSE))</f>
        <v/>
      </c>
      <c r="AL95" s="97" t="str">
        <f>IF(AL94="","",VLOOKUP(AL94,'シフト記号表（勤務時間帯）'!$C$4:$K$35,9,FALSE))</f>
        <v/>
      </c>
      <c r="AM95" s="97" t="str">
        <f>IF(AM94="","",VLOOKUP(AM94,'シフト記号表（勤務時間帯）'!$C$4:$K$35,9,FALSE))</f>
        <v/>
      </c>
      <c r="AN95" s="98" t="str">
        <f>IF(AN94="","",VLOOKUP(AN94,'シフト記号表（勤務時間帯）'!$C$4:$K$35,9,FALSE))</f>
        <v/>
      </c>
      <c r="AO95" s="96" t="str">
        <f>IF(AO94="","",VLOOKUP(AO94,'シフト記号表（勤務時間帯）'!$C$4:$K$35,9,FALSE))</f>
        <v/>
      </c>
      <c r="AP95" s="97" t="str">
        <f>IF(AP94="","",VLOOKUP(AP94,'シフト記号表（勤務時間帯）'!$C$4:$K$35,9,FALSE))</f>
        <v/>
      </c>
      <c r="AQ95" s="97" t="str">
        <f>IF(AQ94="","",VLOOKUP(AQ94,'シフト記号表（勤務時間帯）'!$C$4:$K$35,9,FALSE))</f>
        <v/>
      </c>
      <c r="AR95" s="97" t="str">
        <f>IF(AR94="","",VLOOKUP(AR94,'シフト記号表（勤務時間帯）'!$C$4:$K$35,9,FALSE))</f>
        <v/>
      </c>
      <c r="AS95" s="97" t="str">
        <f>IF(AS94="","",VLOOKUP(AS94,'シフト記号表（勤務時間帯）'!$C$4:$K$35,9,FALSE))</f>
        <v/>
      </c>
      <c r="AT95" s="97" t="str">
        <f>IF(AT94="","",VLOOKUP(AT94,'シフト記号表（勤務時間帯）'!$C$4:$K$35,9,FALSE))</f>
        <v/>
      </c>
      <c r="AU95" s="98" t="str">
        <f>IF(AU94="","",VLOOKUP(AU94,'シフト記号表（勤務時間帯）'!$C$4:$K$35,9,FALSE))</f>
        <v/>
      </c>
      <c r="AV95" s="96" t="str">
        <f>IF(AV94="","",VLOOKUP(AV94,'シフト記号表（勤務時間帯）'!$C$4:$K$35,9,FALSE))</f>
        <v/>
      </c>
      <c r="AW95" s="97" t="str">
        <f>IF(AW94="","",VLOOKUP(AW94,'シフト記号表（勤務時間帯）'!$C$4:$K$35,9,FALSE))</f>
        <v/>
      </c>
      <c r="AX95" s="98" t="str">
        <f>IF(AX94="","",VLOOKUP(AX94,'シフト記号表（勤務時間帯）'!$C$4:$K$35,9,FALSE))</f>
        <v/>
      </c>
      <c r="AY95" s="165"/>
      <c r="AZ95" s="166"/>
      <c r="BA95" s="167"/>
      <c r="BB95" s="168"/>
      <c r="BC95" s="203"/>
      <c r="BD95" s="204"/>
      <c r="BE95" s="204"/>
      <c r="BF95" s="204"/>
      <c r="BG95" s="204"/>
      <c r="BH95" s="205"/>
    </row>
    <row r="96" spans="2:60" ht="20.25" customHeight="1" thickBot="1" x14ac:dyDescent="0.45">
      <c r="B96" s="26"/>
      <c r="C96" s="30"/>
      <c r="D96" s="112"/>
      <c r="E96" s="30"/>
      <c r="F96" s="30"/>
      <c r="G96" s="30"/>
      <c r="H96" s="30"/>
      <c r="I96" s="30"/>
      <c r="J96" s="30"/>
      <c r="K96" s="30"/>
      <c r="L96" s="30"/>
      <c r="M96" s="30"/>
      <c r="N96" s="30"/>
      <c r="O96" s="30"/>
      <c r="P96" s="30"/>
      <c r="Q96" s="30"/>
      <c r="R96" s="30"/>
      <c r="S96" s="31"/>
      <c r="T96" s="209"/>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1">
        <f>SUM(AY16:AZ95)</f>
        <v>0</v>
      </c>
      <c r="AZ96" s="212"/>
      <c r="BA96" s="213">
        <f>SUM(BA16:BB95)</f>
        <v>0</v>
      </c>
      <c r="BB96" s="214"/>
      <c r="BC96" s="215"/>
      <c r="BD96" s="216"/>
      <c r="BE96" s="216"/>
      <c r="BF96" s="216"/>
      <c r="BG96" s="216"/>
      <c r="BH96" s="21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F98" s="1" t="s">
        <v>219</v>
      </c>
      <c r="G98" s="1"/>
      <c r="H98" s="1"/>
      <c r="I98" s="1"/>
      <c r="J98" s="1"/>
      <c r="K98" s="1"/>
      <c r="L98" s="1"/>
      <c r="M98" s="1"/>
      <c r="N98" s="1"/>
      <c r="O98" s="1"/>
      <c r="P98" s="2"/>
      <c r="Q98" s="1"/>
      <c r="R98" s="1"/>
      <c r="S98" s="1"/>
      <c r="T98" s="1"/>
      <c r="U98" s="1"/>
      <c r="V98" s="1"/>
      <c r="W98" s="1"/>
      <c r="X98" s="1" t="s">
        <v>232</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F99" s="1"/>
      <c r="G99" s="195" t="s">
        <v>80</v>
      </c>
      <c r="H99" s="195"/>
      <c r="I99" s="195" t="s">
        <v>81</v>
      </c>
      <c r="J99" s="195"/>
      <c r="K99" s="195"/>
      <c r="L99" s="195"/>
      <c r="M99" s="1"/>
      <c r="N99" s="196" t="s">
        <v>84</v>
      </c>
      <c r="O99" s="196"/>
      <c r="P99" s="196"/>
      <c r="Q99" s="196"/>
      <c r="S99" s="1"/>
      <c r="T99" s="37" t="s">
        <v>93</v>
      </c>
      <c r="U99" s="37"/>
      <c r="V99" s="1"/>
      <c r="W99" s="1"/>
      <c r="X99" s="1"/>
      <c r="Y99" s="10" t="s">
        <v>233</v>
      </c>
      <c r="AH99" s="218"/>
      <c r="AI99" s="219"/>
      <c r="AM99" s="181" t="s">
        <v>8</v>
      </c>
      <c r="AN99" s="183"/>
      <c r="AO99" s="181" t="s">
        <v>9</v>
      </c>
      <c r="AP99" s="182"/>
      <c r="AQ99" s="182"/>
      <c r="AR99" s="183"/>
      <c r="AU99" s="1"/>
      <c r="AV99" s="1"/>
      <c r="AW99" s="1"/>
      <c r="AX99" s="1"/>
      <c r="AY99" s="1"/>
    </row>
    <row r="100" spans="3:51" ht="20.25" customHeight="1" x14ac:dyDescent="0.4">
      <c r="F100" s="1"/>
      <c r="G100" s="190"/>
      <c r="H100" s="190"/>
      <c r="I100" s="190" t="s">
        <v>82</v>
      </c>
      <c r="J100" s="190"/>
      <c r="K100" s="190" t="s">
        <v>83</v>
      </c>
      <c r="L100" s="190"/>
      <c r="M100" s="1"/>
      <c r="N100" s="100" t="s">
        <v>82</v>
      </c>
      <c r="O100" s="100"/>
      <c r="P100" s="100" t="s">
        <v>83</v>
      </c>
      <c r="Q100" s="100"/>
      <c r="S100" s="1"/>
      <c r="T100" s="37" t="s">
        <v>90</v>
      </c>
      <c r="U100" s="37"/>
      <c r="V100" s="1"/>
      <c r="W100" s="1"/>
      <c r="X100" s="1"/>
      <c r="Y100" s="10" t="s">
        <v>234</v>
      </c>
      <c r="AC100" s="137" t="s">
        <v>6</v>
      </c>
      <c r="AD100" s="220">
        <f>COUNTIFS($C$16:$D$95,"登録看護職員",$F$16:$G$95,"C")</f>
        <v>0</v>
      </c>
      <c r="AE100" s="221"/>
      <c r="AG100" s="137" t="s">
        <v>7</v>
      </c>
      <c r="AH100" s="220">
        <f>COUNTIFS($C$16:$D$95,"登録看護職員",$F$16:$G$95,"D")</f>
        <v>0</v>
      </c>
      <c r="AI100" s="221"/>
      <c r="AM100" s="181" t="s">
        <v>4</v>
      </c>
      <c r="AN100" s="183"/>
      <c r="AO100" s="181" t="s">
        <v>98</v>
      </c>
      <c r="AP100" s="182"/>
      <c r="AQ100" s="182"/>
      <c r="AR100" s="183"/>
      <c r="AU100" s="1"/>
      <c r="AV100" s="1"/>
      <c r="AW100" s="1"/>
      <c r="AX100" s="1"/>
      <c r="AY100" s="1"/>
    </row>
    <row r="101" spans="3:51" ht="20.25" customHeight="1" x14ac:dyDescent="0.4">
      <c r="F101" s="1"/>
      <c r="G101" s="181" t="s">
        <v>4</v>
      </c>
      <c r="H101" s="183"/>
      <c r="I101" s="191">
        <f>SUMIFS($AY$16:$AZ$95,$C$16:$D$95,"訪問看護員",$F$16:$G$95,"A")</f>
        <v>0</v>
      </c>
      <c r="J101" s="192"/>
      <c r="K101" s="193">
        <f>SUMIFS($BA$16:$BB$95,$C$16:$D$95,"訪問看護員",$F$16:$G$95,"A")</f>
        <v>0</v>
      </c>
      <c r="L101" s="194"/>
      <c r="M101" s="1"/>
      <c r="N101" s="197">
        <v>0</v>
      </c>
      <c r="O101" s="198"/>
      <c r="P101" s="197">
        <v>0</v>
      </c>
      <c r="Q101" s="198"/>
      <c r="T101" s="201">
        <v>0</v>
      </c>
      <c r="U101" s="202"/>
      <c r="V101" s="1"/>
      <c r="W101" s="1"/>
      <c r="X101" s="1"/>
      <c r="Y101" s="195" t="s">
        <v>80</v>
      </c>
      <c r="Z101" s="195"/>
      <c r="AA101" s="195" t="s">
        <v>81</v>
      </c>
      <c r="AB101" s="195"/>
      <c r="AC101" s="195"/>
      <c r="AD101" s="195"/>
      <c r="AE101" s="1"/>
      <c r="AF101" s="196" t="s">
        <v>84</v>
      </c>
      <c r="AG101" s="196"/>
      <c r="AH101" s="196"/>
      <c r="AI101" s="196"/>
      <c r="AJ101" s="35"/>
      <c r="AM101" s="181" t="s">
        <v>5</v>
      </c>
      <c r="AN101" s="183"/>
      <c r="AO101" s="181" t="s">
        <v>99</v>
      </c>
      <c r="AP101" s="182"/>
      <c r="AQ101" s="182"/>
      <c r="AR101" s="183"/>
      <c r="AU101" s="1"/>
      <c r="AV101" s="1"/>
      <c r="AW101" s="1"/>
      <c r="AX101" s="1"/>
      <c r="AY101" s="1"/>
    </row>
    <row r="102" spans="3:51" ht="20.25" customHeight="1" x14ac:dyDescent="0.4">
      <c r="F102" s="1"/>
      <c r="G102" s="181" t="s">
        <v>5</v>
      </c>
      <c r="H102" s="183"/>
      <c r="I102" s="191">
        <f>SUMIFS($AY$16:$AZ$95,$C$16:$D$95,"訪問看護員",$F$16:$G$95,"B")</f>
        <v>0</v>
      </c>
      <c r="J102" s="192"/>
      <c r="K102" s="193">
        <f>SUMIFS($BA$16:$BB$95,$C$16:$D$95,"訪問看護員",$F$16:$G$95,"B")</f>
        <v>0</v>
      </c>
      <c r="L102" s="194"/>
      <c r="M102" s="1"/>
      <c r="N102" s="197">
        <v>0</v>
      </c>
      <c r="O102" s="198"/>
      <c r="P102" s="197">
        <v>0</v>
      </c>
      <c r="Q102" s="198"/>
      <c r="T102" s="197">
        <v>0</v>
      </c>
      <c r="U102" s="198"/>
      <c r="V102" s="1"/>
      <c r="W102" s="1"/>
      <c r="X102" s="1"/>
      <c r="Y102" s="190"/>
      <c r="Z102" s="190"/>
      <c r="AA102" s="190" t="s">
        <v>82</v>
      </c>
      <c r="AB102" s="190"/>
      <c r="AC102" s="190" t="s">
        <v>83</v>
      </c>
      <c r="AD102" s="190"/>
      <c r="AE102" s="1"/>
      <c r="AF102" s="190" t="s">
        <v>82</v>
      </c>
      <c r="AG102" s="190"/>
      <c r="AH102" s="190" t="s">
        <v>83</v>
      </c>
      <c r="AI102" s="190"/>
      <c r="AJ102" s="35"/>
      <c r="AM102" s="181" t="s">
        <v>6</v>
      </c>
      <c r="AN102" s="183"/>
      <c r="AO102" s="181" t="s">
        <v>100</v>
      </c>
      <c r="AP102" s="182"/>
      <c r="AQ102" s="182"/>
      <c r="AR102" s="183"/>
      <c r="AU102" s="1"/>
      <c r="AV102" s="1"/>
      <c r="AW102" s="1"/>
      <c r="AX102" s="1"/>
      <c r="AY102" s="1"/>
    </row>
    <row r="103" spans="3:51" ht="20.25" customHeight="1" x14ac:dyDescent="0.4">
      <c r="F103" s="1"/>
      <c r="G103" s="181" t="s">
        <v>6</v>
      </c>
      <c r="H103" s="183"/>
      <c r="I103" s="191">
        <f>SUMIFS($AY$16:$AZ$95,$C$16:$D$95,"訪問看護員",$F$16:$G$95,"C")</f>
        <v>0</v>
      </c>
      <c r="J103" s="192"/>
      <c r="K103" s="193">
        <f>SUMIFS($BA$16:$BB$95,$C$16:$D$95,"訪問看護員",$F$16:$G$95,"C")</f>
        <v>0</v>
      </c>
      <c r="L103" s="194"/>
      <c r="M103" s="1"/>
      <c r="N103" s="201">
        <v>0</v>
      </c>
      <c r="O103" s="202"/>
      <c r="P103" s="199">
        <v>0</v>
      </c>
      <c r="Q103" s="200"/>
      <c r="T103" s="181" t="s">
        <v>73</v>
      </c>
      <c r="U103" s="183"/>
      <c r="V103" s="1"/>
      <c r="W103" s="1"/>
      <c r="X103" s="1"/>
      <c r="Y103" s="181" t="s">
        <v>6</v>
      </c>
      <c r="Z103" s="183"/>
      <c r="AA103" s="191">
        <f>SUMIFS($AY$16:$AZ$95,$C$16:$D$95,"登録看護職員",$F$16:$G$95,"C")</f>
        <v>0</v>
      </c>
      <c r="AB103" s="192"/>
      <c r="AC103" s="193">
        <f>SUMIFS($BA$16:$BB$95,$C$16:$D$95,"登録看護職員",$F$16:$G$95,"C")</f>
        <v>0</v>
      </c>
      <c r="AD103" s="194"/>
      <c r="AE103" s="1"/>
      <c r="AF103" s="197">
        <v>0</v>
      </c>
      <c r="AG103" s="198"/>
      <c r="AH103" s="297">
        <v>0</v>
      </c>
      <c r="AI103" s="298"/>
      <c r="AM103" s="181" t="s">
        <v>7</v>
      </c>
      <c r="AN103" s="183"/>
      <c r="AO103" s="181" t="s">
        <v>123</v>
      </c>
      <c r="AP103" s="182"/>
      <c r="AQ103" s="182"/>
      <c r="AR103" s="183"/>
      <c r="AU103" s="1"/>
      <c r="AV103" s="1"/>
      <c r="AW103" s="1"/>
      <c r="AX103" s="1"/>
      <c r="AY103" s="1"/>
    </row>
    <row r="104" spans="3:51" ht="20.25" customHeight="1" x14ac:dyDescent="0.4">
      <c r="F104" s="1"/>
      <c r="G104" s="181" t="s">
        <v>7</v>
      </c>
      <c r="H104" s="183"/>
      <c r="I104" s="191">
        <f>SUMIFS($AY$16:$AZ$95,$C$16:$D$95,"訪問看護員",$F$16:$G$95,"D")</f>
        <v>0</v>
      </c>
      <c r="J104" s="192"/>
      <c r="K104" s="193">
        <f>SUMIFS($BA$16:$BB$95,$C$16:$D$95,"訪問看護員",$F$16:$G$95,"D")</f>
        <v>0</v>
      </c>
      <c r="L104" s="194"/>
      <c r="M104" s="1"/>
      <c r="N104" s="201">
        <v>0</v>
      </c>
      <c r="O104" s="202"/>
      <c r="P104" s="199">
        <v>0</v>
      </c>
      <c r="Q104" s="200"/>
      <c r="T104" s="181" t="s">
        <v>73</v>
      </c>
      <c r="U104" s="183"/>
      <c r="V104" s="1"/>
      <c r="W104" s="1"/>
      <c r="X104" s="1"/>
      <c r="Y104" s="181" t="s">
        <v>7</v>
      </c>
      <c r="Z104" s="183"/>
      <c r="AA104" s="191">
        <f>SUMIFS($AY$16:$AZ$95,$C$16:$D$95,"登録看護職員",$F$16:$G$95,"D")</f>
        <v>0</v>
      </c>
      <c r="AB104" s="192"/>
      <c r="AC104" s="193">
        <f>SUMIFS($BA$16:$BB$95,$C$16:$D$95,"登録看護職員",$F$16:$G$95,"D")</f>
        <v>0</v>
      </c>
      <c r="AD104" s="194"/>
      <c r="AE104" s="1"/>
      <c r="AF104" s="197">
        <v>0</v>
      </c>
      <c r="AG104" s="198"/>
      <c r="AH104" s="297">
        <v>0</v>
      </c>
      <c r="AI104" s="298"/>
      <c r="AL104" s="1"/>
      <c r="AM104" s="1"/>
      <c r="AN104" s="1"/>
      <c r="AU104" s="1"/>
      <c r="AV104" s="1"/>
      <c r="AW104" s="1"/>
      <c r="AX104" s="1"/>
      <c r="AY104" s="1"/>
    </row>
    <row r="105" spans="3:51" ht="20.25" customHeight="1" x14ac:dyDescent="0.4">
      <c r="F105" s="1"/>
      <c r="G105" s="181" t="s">
        <v>63</v>
      </c>
      <c r="H105" s="183"/>
      <c r="I105" s="191">
        <f>SUM(I101:J104)</f>
        <v>0</v>
      </c>
      <c r="J105" s="192"/>
      <c r="K105" s="193">
        <f>SUM(K101:L104)</f>
        <v>0</v>
      </c>
      <c r="L105" s="194"/>
      <c r="M105" s="1"/>
      <c r="N105" s="191">
        <f>SUM(N101:O104)</f>
        <v>0</v>
      </c>
      <c r="O105" s="192"/>
      <c r="P105" s="193">
        <f>SUM(P101:Q104)</f>
        <v>0</v>
      </c>
      <c r="Q105" s="194"/>
      <c r="T105" s="191">
        <f>SUM(T101:U102)</f>
        <v>0</v>
      </c>
      <c r="U105" s="192"/>
      <c r="V105" s="1"/>
      <c r="W105" s="1"/>
      <c r="X105" s="1"/>
      <c r="Y105" s="181" t="s">
        <v>63</v>
      </c>
      <c r="Z105" s="183"/>
      <c r="AA105" s="191">
        <f>SUM(AA103:AB104)</f>
        <v>0</v>
      </c>
      <c r="AB105" s="192"/>
      <c r="AC105" s="193">
        <f>SUM(AC103:AD104)</f>
        <v>0</v>
      </c>
      <c r="AD105" s="194"/>
      <c r="AE105" s="1"/>
      <c r="AF105" s="191">
        <f>SUM(AF103:AG104)</f>
        <v>0</v>
      </c>
      <c r="AG105" s="192"/>
      <c r="AH105" s="193">
        <f>SUM(AH103:AI104)</f>
        <v>0</v>
      </c>
      <c r="AI105" s="194"/>
      <c r="AL105" s="1"/>
      <c r="AM105" s="1"/>
      <c r="AN105" s="1"/>
      <c r="AU105" s="1"/>
      <c r="AV105" s="1"/>
      <c r="AW105" s="1"/>
      <c r="AX105" s="1"/>
      <c r="AY105" s="1"/>
    </row>
    <row r="106" spans="3:51" ht="20.25" customHeight="1" x14ac:dyDescent="0.4">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F107" s="1"/>
      <c r="G107" s="2" t="s">
        <v>91</v>
      </c>
      <c r="H107" s="1"/>
      <c r="I107" s="1"/>
      <c r="J107" s="1"/>
      <c r="K107" s="1"/>
      <c r="L107" s="1"/>
      <c r="M107" s="38" t="s">
        <v>254</v>
      </c>
      <c r="N107" s="141" t="s">
        <v>255</v>
      </c>
      <c r="O107" s="142"/>
      <c r="P107" s="38"/>
      <c r="Q107" s="38"/>
      <c r="R107" s="1"/>
      <c r="S107" s="1"/>
      <c r="T107" s="1"/>
      <c r="U107" s="1"/>
      <c r="V107" s="1"/>
      <c r="W107" s="1"/>
      <c r="X107" s="1"/>
      <c r="Y107" s="2" t="s">
        <v>243</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row>
    <row r="109" spans="3:51" ht="20.25" customHeight="1" x14ac:dyDescent="0.4">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F110" s="1"/>
      <c r="G110" s="178">
        <f>IF($N$107="週",P105,N105)</f>
        <v>0</v>
      </c>
      <c r="H110" s="179"/>
      <c r="I110" s="179"/>
      <c r="J110" s="180"/>
      <c r="K110" s="136" t="s">
        <v>64</v>
      </c>
      <c r="L110" s="181">
        <f>IF($N$107="週",$AX$5,$BB$5)</f>
        <v>40</v>
      </c>
      <c r="M110" s="182"/>
      <c r="N110" s="182"/>
      <c r="O110" s="183"/>
      <c r="P110" s="136" t="s">
        <v>65</v>
      </c>
      <c r="Q110" s="184">
        <f>ROUNDDOWN(G110/L110,1)</f>
        <v>0</v>
      </c>
      <c r="R110" s="185"/>
      <c r="S110" s="185"/>
      <c r="T110" s="186"/>
      <c r="U110" s="1"/>
      <c r="V110" s="1"/>
      <c r="W110" s="1"/>
      <c r="X110" s="1"/>
      <c r="Y110" s="178">
        <f>IF($N$107="週",AH105,AF105)</f>
        <v>0</v>
      </c>
      <c r="Z110" s="179"/>
      <c r="AA110" s="179"/>
      <c r="AB110" s="180"/>
      <c r="AC110" s="136" t="s">
        <v>64</v>
      </c>
      <c r="AD110" s="181">
        <f>IF($N$107="週",$AX$5,$BB$5)</f>
        <v>40</v>
      </c>
      <c r="AE110" s="182"/>
      <c r="AF110" s="182"/>
      <c r="AG110" s="183"/>
      <c r="AH110" s="136" t="s">
        <v>65</v>
      </c>
      <c r="AI110" s="184">
        <f>ROUNDDOWN(Y110/AD110,1)</f>
        <v>0</v>
      </c>
      <c r="AJ110" s="185"/>
      <c r="AK110" s="185"/>
      <c r="AL110" s="186"/>
      <c r="AM110" s="1"/>
      <c r="AN110" s="1"/>
      <c r="AU110" s="1"/>
      <c r="AV110" s="1"/>
    </row>
    <row r="111" spans="3:51" ht="20.25" customHeight="1" x14ac:dyDescent="0.4">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F112" s="1"/>
      <c r="G112" s="1" t="s">
        <v>190</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F113" s="1"/>
      <c r="G113" s="1" t="s">
        <v>93</v>
      </c>
      <c r="H113" s="1"/>
      <c r="I113" s="1"/>
      <c r="J113" s="1"/>
      <c r="K113" s="1"/>
      <c r="L113" s="1"/>
      <c r="M113" s="1"/>
      <c r="N113" s="1"/>
      <c r="O113" s="1"/>
      <c r="P113" s="2"/>
      <c r="Q113" s="101"/>
      <c r="R113" s="101"/>
      <c r="S113" s="101"/>
      <c r="T113" s="101"/>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F114" s="1"/>
      <c r="G114" s="10" t="s">
        <v>89</v>
      </c>
      <c r="L114" s="1" t="s">
        <v>92</v>
      </c>
      <c r="Q114" s="100" t="s">
        <v>85</v>
      </c>
      <c r="R114" s="100"/>
      <c r="S114" s="100"/>
      <c r="T114" s="100"/>
      <c r="U114" s="1"/>
      <c r="V114" s="1"/>
      <c r="W114" s="1"/>
      <c r="X114" s="1"/>
      <c r="Y114" s="1"/>
      <c r="Z114" s="1"/>
      <c r="AA114" s="1"/>
      <c r="AB114" s="1"/>
      <c r="AC114" s="1"/>
      <c r="AD114" s="1"/>
      <c r="AE114" s="1"/>
      <c r="AF114" s="1"/>
      <c r="AG114" s="1"/>
      <c r="AH114" s="1"/>
      <c r="AI114" s="1"/>
      <c r="AJ114" s="1"/>
      <c r="AK114" s="1"/>
      <c r="AL114" s="1"/>
      <c r="AM114" s="1"/>
      <c r="AN114" s="1"/>
      <c r="AO114" s="190" t="s">
        <v>242</v>
      </c>
      <c r="AP114" s="190"/>
      <c r="AQ114" s="190"/>
      <c r="AR114" s="190"/>
      <c r="AU114" s="1"/>
      <c r="AV114" s="1"/>
      <c r="AW114" s="1"/>
      <c r="AX114" s="1"/>
      <c r="AY114" s="1"/>
    </row>
    <row r="115" spans="1:62" ht="20.25" customHeight="1" x14ac:dyDescent="0.4">
      <c r="F115" s="1"/>
      <c r="G115" s="181">
        <f>T105</f>
        <v>0</v>
      </c>
      <c r="H115" s="182"/>
      <c r="I115" s="182"/>
      <c r="J115" s="183"/>
      <c r="K115" s="101" t="s">
        <v>136</v>
      </c>
      <c r="L115" s="184">
        <f>Q110</f>
        <v>0</v>
      </c>
      <c r="M115" s="185"/>
      <c r="N115" s="185"/>
      <c r="O115" s="186"/>
      <c r="P115" s="101" t="s">
        <v>65</v>
      </c>
      <c r="Q115" s="187">
        <f>ROUNDDOWN(G115+L115,1)</f>
        <v>0</v>
      </c>
      <c r="R115" s="188"/>
      <c r="S115" s="188"/>
      <c r="T115" s="189"/>
      <c r="U115" s="1"/>
      <c r="V115" s="1"/>
      <c r="W115" s="1"/>
      <c r="X115" s="1"/>
      <c r="Y115" s="1"/>
      <c r="Z115" s="1"/>
      <c r="AA115" s="1"/>
      <c r="AB115" s="1"/>
      <c r="AC115" s="1"/>
      <c r="AD115" s="1"/>
      <c r="AE115" s="1"/>
      <c r="AF115" s="1"/>
      <c r="AG115" s="1"/>
      <c r="AH115" s="1"/>
      <c r="AI115" s="1"/>
      <c r="AJ115" s="1"/>
      <c r="AK115" s="1"/>
      <c r="AL115" s="1"/>
      <c r="AM115" s="1"/>
      <c r="AN115" s="1"/>
      <c r="AO115" s="187">
        <f>Q115+AI110</f>
        <v>0</v>
      </c>
      <c r="AP115" s="188"/>
      <c r="AQ115" s="188"/>
      <c r="AR115" s="189"/>
      <c r="AU115" s="1"/>
      <c r="AV115" s="1"/>
      <c r="AW115" s="1"/>
      <c r="AX115" s="1"/>
      <c r="AY115" s="1"/>
    </row>
    <row r="116" spans="1:62" ht="20.25" customHeight="1" x14ac:dyDescent="0.4">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sheet="1" insertRows="0"/>
  <mergeCells count="510">
    <mergeCell ref="Y104:Z104"/>
    <mergeCell ref="AA104:AB104"/>
    <mergeCell ref="AC104:AD104"/>
    <mergeCell ref="AF104:AG104"/>
    <mergeCell ref="AH104:AI104"/>
    <mergeCell ref="AO115:AR115"/>
    <mergeCell ref="Y105:Z105"/>
    <mergeCell ref="AA105:AB105"/>
    <mergeCell ref="AC105:AD105"/>
    <mergeCell ref="AF105:AG105"/>
    <mergeCell ref="AH105:AI105"/>
    <mergeCell ref="Y110:AB110"/>
    <mergeCell ref="AD110:AG110"/>
    <mergeCell ref="AI110:AL110"/>
    <mergeCell ref="AO114:AR114"/>
    <mergeCell ref="AH102:AI102"/>
    <mergeCell ref="AM102:AN102"/>
    <mergeCell ref="AO102:AR102"/>
    <mergeCell ref="Y103:Z103"/>
    <mergeCell ref="AA103:AB103"/>
    <mergeCell ref="AC103:AD103"/>
    <mergeCell ref="AF103:AG103"/>
    <mergeCell ref="AH103:AI103"/>
    <mergeCell ref="AM103:AN103"/>
    <mergeCell ref="AO103:AR103"/>
    <mergeCell ref="G110:J110"/>
    <mergeCell ref="L110:O110"/>
    <mergeCell ref="Q110:T110"/>
    <mergeCell ref="G115:J115"/>
    <mergeCell ref="L115:O115"/>
    <mergeCell ref="Q115:T115"/>
    <mergeCell ref="N99:Q99"/>
    <mergeCell ref="P102:Q102"/>
    <mergeCell ref="T102:U102"/>
    <mergeCell ref="N103:O103"/>
    <mergeCell ref="P103:Q103"/>
    <mergeCell ref="T103:U103"/>
    <mergeCell ref="N104:O104"/>
    <mergeCell ref="P104:Q104"/>
    <mergeCell ref="T104:U104"/>
    <mergeCell ref="G105:H105"/>
    <mergeCell ref="I105:J105"/>
    <mergeCell ref="K105:L105"/>
    <mergeCell ref="N105:O105"/>
    <mergeCell ref="P105:Q105"/>
    <mergeCell ref="T105:U105"/>
    <mergeCell ref="I99:L99"/>
    <mergeCell ref="G99:H100"/>
    <mergeCell ref="N101:O101"/>
    <mergeCell ref="B44:B45"/>
    <mergeCell ref="C44:E45"/>
    <mergeCell ref="F44:G45"/>
    <mergeCell ref="H44:L45"/>
    <mergeCell ref="M44:P45"/>
    <mergeCell ref="Q44:S44"/>
    <mergeCell ref="AY44:AZ45"/>
    <mergeCell ref="BA44:BB45"/>
    <mergeCell ref="BC44:BH45"/>
    <mergeCell ref="Q45:S45"/>
    <mergeCell ref="B46:B47"/>
    <mergeCell ref="C46:E47"/>
    <mergeCell ref="F46:G47"/>
    <mergeCell ref="H46:L47"/>
    <mergeCell ref="M46:P47"/>
    <mergeCell ref="Q46:S46"/>
    <mergeCell ref="AY46:AZ47"/>
    <mergeCell ref="BA46:BB47"/>
    <mergeCell ref="BC46:BH47"/>
    <mergeCell ref="Q47:S47"/>
    <mergeCell ref="B48:B49"/>
    <mergeCell ref="C48:E49"/>
    <mergeCell ref="F48:G49"/>
    <mergeCell ref="H48:L49"/>
    <mergeCell ref="M48:P49"/>
    <mergeCell ref="Q48:S48"/>
    <mergeCell ref="AY48:AZ49"/>
    <mergeCell ref="BA48:BB49"/>
    <mergeCell ref="BC48:BH49"/>
    <mergeCell ref="Q49:S49"/>
    <mergeCell ref="B50:B51"/>
    <mergeCell ref="C50:E51"/>
    <mergeCell ref="F50:G51"/>
    <mergeCell ref="H50:L51"/>
    <mergeCell ref="M50:P51"/>
    <mergeCell ref="Q50:S50"/>
    <mergeCell ref="AY50:AZ51"/>
    <mergeCell ref="BA50:BB51"/>
    <mergeCell ref="BC50:BH51"/>
    <mergeCell ref="Q51:S51"/>
    <mergeCell ref="B52:B53"/>
    <mergeCell ref="C52:E53"/>
    <mergeCell ref="F52:G53"/>
    <mergeCell ref="H52:L53"/>
    <mergeCell ref="M52:P53"/>
    <mergeCell ref="Q52:S52"/>
    <mergeCell ref="AY52:AZ53"/>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0:S70"/>
    <mergeCell ref="AY70:AZ71"/>
    <mergeCell ref="Q66:S66"/>
    <mergeCell ref="AY66:AZ67"/>
    <mergeCell ref="Q41:S41"/>
    <mergeCell ref="Q27:S2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H16:L17"/>
    <mergeCell ref="H18:L19"/>
    <mergeCell ref="H20:L21"/>
    <mergeCell ref="H22:L23"/>
    <mergeCell ref="F24:G25"/>
    <mergeCell ref="M24:P25"/>
    <mergeCell ref="Q25:S25"/>
    <mergeCell ref="C26:E27"/>
    <mergeCell ref="H24:L25"/>
    <mergeCell ref="H26:L27"/>
    <mergeCell ref="C24:E2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BA92:BB93"/>
    <mergeCell ref="BA94:BB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M90:P91"/>
    <mergeCell ref="G101:H101"/>
    <mergeCell ref="I101:J101"/>
    <mergeCell ref="K101:L101"/>
    <mergeCell ref="G102:H102"/>
    <mergeCell ref="I102:J102"/>
    <mergeCell ref="K102:L102"/>
    <mergeCell ref="BC96:BH96"/>
    <mergeCell ref="AY96:AZ96"/>
    <mergeCell ref="BA96:BB96"/>
    <mergeCell ref="AH99:AI99"/>
    <mergeCell ref="AM99:AN99"/>
    <mergeCell ref="AO99:AR99"/>
    <mergeCell ref="AD100:AE100"/>
    <mergeCell ref="AH100:AI100"/>
    <mergeCell ref="AM100:AN100"/>
    <mergeCell ref="AO100:AR100"/>
    <mergeCell ref="Y101:Z102"/>
    <mergeCell ref="AA101:AD101"/>
    <mergeCell ref="AF101:AI101"/>
    <mergeCell ref="AM101:AN101"/>
    <mergeCell ref="AO101:AR101"/>
    <mergeCell ref="AA102:AB102"/>
    <mergeCell ref="AC102:AD102"/>
    <mergeCell ref="AF102:AG102"/>
    <mergeCell ref="Q90:S90"/>
    <mergeCell ref="M78:P79"/>
    <mergeCell ref="M74:P75"/>
    <mergeCell ref="M70:P71"/>
    <mergeCell ref="H66:L67"/>
    <mergeCell ref="M66:P67"/>
    <mergeCell ref="N107:O107"/>
    <mergeCell ref="BC38:BH39"/>
    <mergeCell ref="Q39:S39"/>
    <mergeCell ref="M38:P39"/>
    <mergeCell ref="Q38:S38"/>
    <mergeCell ref="G103:H103"/>
    <mergeCell ref="I103:J103"/>
    <mergeCell ref="K103:L103"/>
    <mergeCell ref="G104:H104"/>
    <mergeCell ref="I104:J104"/>
    <mergeCell ref="K104:L104"/>
    <mergeCell ref="N102:O102"/>
    <mergeCell ref="Q40:S40"/>
    <mergeCell ref="AY40:AZ41"/>
    <mergeCell ref="P101:Q101"/>
    <mergeCell ref="T101:U101"/>
    <mergeCell ref="I100:J100"/>
    <mergeCell ref="K100:L100"/>
    <mergeCell ref="B36:B37"/>
    <mergeCell ref="C36:E37"/>
    <mergeCell ref="F36:G37"/>
    <mergeCell ref="H36:L37"/>
    <mergeCell ref="M36:P37"/>
    <mergeCell ref="Q36:S36"/>
    <mergeCell ref="AY36:AZ37"/>
    <mergeCell ref="BA36:BB37"/>
    <mergeCell ref="BC36:BH37"/>
    <mergeCell ref="Q37:S37"/>
  </mergeCells>
  <phoneticPr fontId="1"/>
  <dataValidations count="6">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BD3:BG3">
      <formula1>"計画,実績"</formula1>
    </dataValidation>
    <dataValidation type="decimal" allowBlank="1" showInputMessage="1" showErrorMessage="1" error="入力可能範囲　32～40" sqref="AX5:AY5">
      <formula1>32</formula1>
      <formula2>40</formula2>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L8" sqref="L8"/>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0.29166666666666669</v>
      </c>
      <c r="F8" s="138" t="s">
        <v>51</v>
      </c>
      <c r="G8" s="127">
        <v>0.66666666666666663</v>
      </c>
      <c r="H8" s="139" t="s">
        <v>18</v>
      </c>
      <c r="I8" s="127">
        <v>4.1666666666666664E-2</v>
      </c>
      <c r="J8" s="140" t="s">
        <v>22</v>
      </c>
      <c r="K8" s="129">
        <f t="shared" ref="K8:K20" si="0">IF(OR(E8="",G8=""),"",(G8+IF(E8&gt;G8,1,0)-E8-I8)*24)</f>
        <v>7.9999999999999982</v>
      </c>
    </row>
    <row r="9" spans="2:11" x14ac:dyDescent="0.4">
      <c r="B9" s="138"/>
      <c r="C9" s="126" t="s">
        <v>27</v>
      </c>
      <c r="D9" s="138" t="s">
        <v>70</v>
      </c>
      <c r="E9" s="127">
        <v>0.33333333333333331</v>
      </c>
      <c r="F9" s="138" t="s">
        <v>51</v>
      </c>
      <c r="G9" s="127">
        <v>0.70833333333333304</v>
      </c>
      <c r="H9" s="139" t="s">
        <v>18</v>
      </c>
      <c r="I9" s="127">
        <v>4.1666666666666699E-2</v>
      </c>
      <c r="J9" s="140" t="s">
        <v>22</v>
      </c>
      <c r="K9" s="129">
        <f t="shared" si="0"/>
        <v>7.9999999999999929</v>
      </c>
    </row>
    <row r="10" spans="2:11" x14ac:dyDescent="0.4">
      <c r="B10" s="138"/>
      <c r="C10" s="126" t="s">
        <v>28</v>
      </c>
      <c r="D10" s="138" t="s">
        <v>70</v>
      </c>
      <c r="E10" s="127">
        <v>0.33333333333333331</v>
      </c>
      <c r="F10" s="138" t="s">
        <v>51</v>
      </c>
      <c r="G10" s="127">
        <v>0.5</v>
      </c>
      <c r="H10" s="139" t="s">
        <v>18</v>
      </c>
      <c r="I10" s="127">
        <v>0</v>
      </c>
      <c r="J10" s="140" t="s">
        <v>22</v>
      </c>
      <c r="K10" s="129">
        <f t="shared" si="0"/>
        <v>4</v>
      </c>
    </row>
    <row r="11" spans="2:11" x14ac:dyDescent="0.4">
      <c r="B11" s="138"/>
      <c r="C11" s="126" t="s">
        <v>29</v>
      </c>
      <c r="D11" s="138" t="s">
        <v>70</v>
      </c>
      <c r="E11" s="127">
        <v>0.54166666666666663</v>
      </c>
      <c r="F11" s="138" t="s">
        <v>51</v>
      </c>
      <c r="G11" s="127">
        <v>0.70833333333333337</v>
      </c>
      <c r="H11" s="139" t="s">
        <v>18</v>
      </c>
      <c r="I11" s="127">
        <v>0</v>
      </c>
      <c r="J11" s="140" t="s">
        <v>22</v>
      </c>
      <c r="K11" s="129">
        <f t="shared" si="0"/>
        <v>4.0000000000000018</v>
      </c>
    </row>
    <row r="12" spans="2:11" x14ac:dyDescent="0.4">
      <c r="B12" s="138"/>
      <c r="C12" s="126" t="s">
        <v>30</v>
      </c>
      <c r="D12" s="138" t="s">
        <v>70</v>
      </c>
      <c r="E12" s="127">
        <v>0.41666666666666669</v>
      </c>
      <c r="F12" s="138" t="s">
        <v>51</v>
      </c>
      <c r="G12" s="127">
        <v>0.58333333333333337</v>
      </c>
      <c r="H12" s="139" t="s">
        <v>18</v>
      </c>
      <c r="I12" s="127">
        <v>0</v>
      </c>
      <c r="J12" s="140" t="s">
        <v>22</v>
      </c>
      <c r="K12" s="129">
        <f t="shared" si="0"/>
        <v>4</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79"/>
  <sheetViews>
    <sheetView workbookViewId="0">
      <selection activeCell="D8" sqref="D8"/>
    </sheetView>
  </sheetViews>
  <sheetFormatPr defaultRowHeight="18.75" x14ac:dyDescent="0.4"/>
  <cols>
    <col min="1" max="1" width="1.125" style="28" customWidth="1"/>
    <col min="2" max="3" width="9" style="28"/>
    <col min="4" max="4" width="44.25" style="28" customWidth="1"/>
    <col min="5" max="16384" width="9" style="28"/>
  </cols>
  <sheetData>
    <row r="1" spans="2:11" x14ac:dyDescent="0.4">
      <c r="B1" s="28" t="s">
        <v>104</v>
      </c>
    </row>
    <row r="2" spans="2:11" s="35" customFormat="1" ht="20.25" customHeight="1" x14ac:dyDescent="0.4">
      <c r="B2" s="40" t="s">
        <v>230</v>
      </c>
      <c r="C2" s="40"/>
      <c r="D2" s="41"/>
    </row>
    <row r="3" spans="2:11" s="35" customFormat="1" ht="20.25" customHeight="1" x14ac:dyDescent="0.4">
      <c r="B3" s="41"/>
      <c r="C3" s="41"/>
      <c r="D3" s="41"/>
    </row>
    <row r="4" spans="2:11" s="35" customFormat="1" ht="20.25" customHeight="1" x14ac:dyDescent="0.4">
      <c r="B4" s="131"/>
      <c r="C4" s="41" t="s">
        <v>207</v>
      </c>
      <c r="D4" s="41"/>
      <c r="F4" s="299" t="s">
        <v>208</v>
      </c>
      <c r="G4" s="299"/>
      <c r="H4" s="299"/>
      <c r="I4" s="299"/>
      <c r="J4" s="299"/>
      <c r="K4" s="299"/>
    </row>
    <row r="5" spans="2:11" s="35" customFormat="1" ht="20.25" customHeight="1" x14ac:dyDescent="0.4">
      <c r="B5" s="132"/>
      <c r="C5" s="41" t="s">
        <v>209</v>
      </c>
      <c r="D5" s="41"/>
      <c r="F5" s="299"/>
      <c r="G5" s="299"/>
      <c r="H5" s="299"/>
      <c r="I5" s="299"/>
      <c r="J5" s="299"/>
      <c r="K5" s="299"/>
    </row>
    <row r="6" spans="2:11" s="35" customFormat="1" ht="20.25" customHeight="1" x14ac:dyDescent="0.4">
      <c r="B6" s="54" t="s">
        <v>138</v>
      </c>
      <c r="C6" s="41"/>
      <c r="D6" s="41"/>
    </row>
    <row r="7" spans="2:11" s="35" customFormat="1" ht="20.25" customHeight="1" x14ac:dyDescent="0.4">
      <c r="B7" s="54"/>
      <c r="C7" s="41"/>
      <c r="D7" s="41"/>
    </row>
    <row r="8" spans="2:11" s="35" customFormat="1" ht="20.25" customHeight="1" x14ac:dyDescent="0.4">
      <c r="B8" s="41" t="s">
        <v>110</v>
      </c>
      <c r="C8" s="41"/>
      <c r="D8" s="41"/>
    </row>
    <row r="9" spans="2:11" s="35" customFormat="1" ht="20.25" customHeight="1" x14ac:dyDescent="0.4">
      <c r="B9" s="54"/>
      <c r="C9" s="41"/>
      <c r="D9" s="41"/>
    </row>
    <row r="10" spans="2:11" s="35" customFormat="1" ht="20.25" customHeight="1" x14ac:dyDescent="0.4">
      <c r="B10" s="41" t="s">
        <v>127</v>
      </c>
      <c r="C10" s="41"/>
      <c r="D10" s="41"/>
    </row>
    <row r="11" spans="2:11" s="35" customFormat="1" ht="20.25" customHeight="1" x14ac:dyDescent="0.4">
      <c r="B11" s="41" t="s">
        <v>108</v>
      </c>
      <c r="C11" s="41"/>
      <c r="D11" s="41"/>
    </row>
    <row r="12" spans="2:11" s="35" customFormat="1" ht="20.25" customHeight="1" x14ac:dyDescent="0.4">
      <c r="B12" s="41" t="s">
        <v>133</v>
      </c>
      <c r="C12" s="41"/>
      <c r="D12" s="41"/>
    </row>
    <row r="13" spans="2:11" s="35" customFormat="1" ht="20.25" customHeight="1" x14ac:dyDescent="0.4">
      <c r="B13" s="41"/>
      <c r="C13" s="41"/>
      <c r="D13" s="41"/>
    </row>
    <row r="14" spans="2:11" s="35" customFormat="1" ht="20.25" customHeight="1" x14ac:dyDescent="0.4">
      <c r="B14" s="41" t="s">
        <v>220</v>
      </c>
      <c r="C14" s="41"/>
      <c r="D14" s="41"/>
    </row>
    <row r="15" spans="2:11" s="35" customFormat="1" ht="20.25" customHeight="1" x14ac:dyDescent="0.4">
      <c r="B15" s="41"/>
      <c r="C15" s="41"/>
      <c r="D15" s="41"/>
    </row>
    <row r="16" spans="2:11" s="35" customFormat="1" ht="20.25" customHeight="1" x14ac:dyDescent="0.4">
      <c r="B16" s="41" t="s">
        <v>221</v>
      </c>
      <c r="C16" s="41"/>
      <c r="D16" s="41"/>
    </row>
    <row r="17" spans="2:16" s="35" customFormat="1" ht="20.25" customHeight="1" x14ac:dyDescent="0.4">
      <c r="B17" s="41" t="s">
        <v>96</v>
      </c>
      <c r="C17" s="41"/>
      <c r="D17" s="41"/>
    </row>
    <row r="18" spans="2:16" s="35" customFormat="1" ht="20.25" customHeight="1" x14ac:dyDescent="0.4">
      <c r="B18" s="41"/>
      <c r="C18" s="41"/>
      <c r="D18" s="41"/>
    </row>
    <row r="19" spans="2:16" s="35" customFormat="1" ht="20.25" customHeight="1" x14ac:dyDescent="0.4">
      <c r="B19" s="41"/>
      <c r="C19" s="42" t="s">
        <v>62</v>
      </c>
      <c r="D19" s="42" t="s">
        <v>1</v>
      </c>
      <c r="E19" s="301" t="s">
        <v>204</v>
      </c>
      <c r="F19" s="301"/>
      <c r="G19" s="301"/>
      <c r="H19" s="301"/>
      <c r="I19" s="301"/>
      <c r="J19" s="301"/>
      <c r="K19" s="301"/>
      <c r="L19" s="301"/>
      <c r="M19" s="301"/>
      <c r="N19" s="301"/>
      <c r="O19" s="301"/>
      <c r="P19" s="301"/>
    </row>
    <row r="20" spans="2:16" s="35" customFormat="1" ht="20.25" customHeight="1" x14ac:dyDescent="0.4">
      <c r="B20" s="41"/>
      <c r="C20" s="42">
        <v>1</v>
      </c>
      <c r="D20" s="43" t="s">
        <v>2</v>
      </c>
      <c r="E20" s="300"/>
      <c r="F20" s="300"/>
      <c r="G20" s="300"/>
      <c r="H20" s="300"/>
      <c r="I20" s="300"/>
      <c r="J20" s="300"/>
      <c r="K20" s="300"/>
      <c r="L20" s="300"/>
      <c r="M20" s="300"/>
      <c r="N20" s="300"/>
      <c r="O20" s="300"/>
      <c r="P20" s="300"/>
    </row>
    <row r="21" spans="2:16" s="35" customFormat="1" ht="20.25" customHeight="1" x14ac:dyDescent="0.4">
      <c r="B21" s="41"/>
      <c r="C21" s="42">
        <v>2</v>
      </c>
      <c r="D21" s="43" t="s">
        <v>146</v>
      </c>
      <c r="E21" s="300"/>
      <c r="F21" s="300"/>
      <c r="G21" s="300"/>
      <c r="H21" s="300"/>
      <c r="I21" s="300"/>
      <c r="J21" s="300"/>
      <c r="K21" s="300"/>
      <c r="L21" s="300"/>
      <c r="M21" s="300"/>
      <c r="N21" s="300"/>
      <c r="O21" s="300"/>
      <c r="P21" s="300"/>
    </row>
    <row r="22" spans="2:16" s="35" customFormat="1" ht="20.25" customHeight="1" x14ac:dyDescent="0.4">
      <c r="B22" s="41"/>
      <c r="C22" s="42">
        <v>3</v>
      </c>
      <c r="D22" s="43" t="s">
        <v>199</v>
      </c>
      <c r="E22" s="300" t="s">
        <v>205</v>
      </c>
      <c r="F22" s="300"/>
      <c r="G22" s="300"/>
      <c r="H22" s="300"/>
      <c r="I22" s="300"/>
      <c r="J22" s="300"/>
      <c r="K22" s="300"/>
      <c r="L22" s="300"/>
      <c r="M22" s="300"/>
      <c r="N22" s="300"/>
      <c r="O22" s="300"/>
      <c r="P22" s="300"/>
    </row>
    <row r="23" spans="2:16" s="35" customFormat="1" ht="20.25" customHeight="1" x14ac:dyDescent="0.4">
      <c r="B23" s="41"/>
      <c r="C23" s="102">
        <v>4</v>
      </c>
      <c r="D23" s="43" t="s">
        <v>160</v>
      </c>
      <c r="E23" s="300" t="s">
        <v>206</v>
      </c>
      <c r="F23" s="300"/>
      <c r="G23" s="300"/>
      <c r="H23" s="300"/>
      <c r="I23" s="300"/>
      <c r="J23" s="300"/>
      <c r="K23" s="300"/>
      <c r="L23" s="300"/>
      <c r="M23" s="300"/>
      <c r="N23" s="300"/>
      <c r="O23" s="300"/>
      <c r="P23" s="300"/>
    </row>
    <row r="24" spans="2:16" s="35" customFormat="1" ht="20.25" customHeight="1" x14ac:dyDescent="0.4">
      <c r="B24" s="41"/>
      <c r="C24" s="102">
        <v>5</v>
      </c>
      <c r="D24" s="43" t="s">
        <v>217</v>
      </c>
      <c r="E24" s="300" t="s">
        <v>252</v>
      </c>
      <c r="F24" s="300"/>
      <c r="G24" s="300"/>
      <c r="H24" s="300"/>
      <c r="I24" s="300"/>
      <c r="J24" s="300"/>
      <c r="K24" s="300"/>
      <c r="L24" s="300"/>
      <c r="M24" s="300"/>
      <c r="N24" s="300"/>
      <c r="O24" s="300"/>
      <c r="P24" s="300"/>
    </row>
    <row r="25" spans="2:16" s="35" customFormat="1" ht="20.25" customHeight="1" x14ac:dyDescent="0.4">
      <c r="B25" s="41"/>
      <c r="C25" s="135">
        <v>6</v>
      </c>
      <c r="D25" s="134" t="s">
        <v>253</v>
      </c>
      <c r="E25" s="300" t="s">
        <v>251</v>
      </c>
      <c r="F25" s="300"/>
      <c r="G25" s="300"/>
      <c r="H25" s="300"/>
      <c r="I25" s="300"/>
      <c r="J25" s="300"/>
      <c r="K25" s="300"/>
      <c r="L25" s="300"/>
      <c r="M25" s="300"/>
      <c r="N25" s="300"/>
      <c r="O25" s="300"/>
      <c r="P25" s="300"/>
    </row>
    <row r="26" spans="2:16" s="35" customFormat="1" ht="20.25" customHeight="1" x14ac:dyDescent="0.4">
      <c r="B26" s="41"/>
      <c r="C26" s="102">
        <v>7</v>
      </c>
      <c r="D26" s="43" t="s">
        <v>155</v>
      </c>
      <c r="E26" s="300"/>
      <c r="F26" s="300"/>
      <c r="G26" s="300"/>
      <c r="H26" s="300"/>
      <c r="I26" s="300"/>
      <c r="J26" s="300"/>
      <c r="K26" s="300"/>
      <c r="L26" s="300"/>
      <c r="M26" s="300"/>
      <c r="N26" s="300"/>
      <c r="O26" s="300"/>
      <c r="P26" s="300"/>
    </row>
    <row r="27" spans="2:16" s="35" customFormat="1" ht="20.25" customHeight="1" x14ac:dyDescent="0.4">
      <c r="B27" s="41"/>
      <c r="C27" s="102">
        <v>8</v>
      </c>
      <c r="D27" s="43" t="s">
        <v>156</v>
      </c>
      <c r="E27" s="300"/>
      <c r="F27" s="300"/>
      <c r="G27" s="300"/>
      <c r="H27" s="300"/>
      <c r="I27" s="300"/>
      <c r="J27" s="300"/>
      <c r="K27" s="300"/>
      <c r="L27" s="300"/>
      <c r="M27" s="300"/>
      <c r="N27" s="300"/>
      <c r="O27" s="300"/>
      <c r="P27" s="300"/>
    </row>
    <row r="28" spans="2:16" s="35" customFormat="1" ht="20.25" customHeight="1" x14ac:dyDescent="0.4">
      <c r="B28" s="41"/>
      <c r="C28" s="102">
        <v>9</v>
      </c>
      <c r="D28" s="43" t="s">
        <v>157</v>
      </c>
      <c r="E28" s="300"/>
      <c r="F28" s="300"/>
      <c r="G28" s="300"/>
      <c r="H28" s="300"/>
      <c r="I28" s="300"/>
      <c r="J28" s="300"/>
      <c r="K28" s="300"/>
      <c r="L28" s="300"/>
      <c r="M28" s="300"/>
      <c r="N28" s="300"/>
      <c r="O28" s="300"/>
      <c r="P28" s="300"/>
    </row>
    <row r="29" spans="2:16" s="35" customFormat="1" ht="20.25" customHeight="1" x14ac:dyDescent="0.4">
      <c r="B29" s="41"/>
      <c r="C29" s="102">
        <v>10</v>
      </c>
      <c r="D29" s="43" t="s">
        <v>151</v>
      </c>
      <c r="E29" s="300"/>
      <c r="F29" s="300"/>
      <c r="G29" s="300"/>
      <c r="H29" s="300"/>
      <c r="I29" s="300"/>
      <c r="J29" s="300"/>
      <c r="K29" s="300"/>
      <c r="L29" s="300"/>
      <c r="M29" s="300"/>
      <c r="N29" s="300"/>
      <c r="O29" s="300"/>
      <c r="P29" s="300"/>
    </row>
    <row r="30" spans="2:16" s="35" customFormat="1" ht="20.25" customHeight="1" x14ac:dyDescent="0.4">
      <c r="B30" s="41"/>
      <c r="C30" s="41"/>
      <c r="D30" s="41"/>
    </row>
    <row r="31" spans="2:16" s="35" customFormat="1" ht="20.25" customHeight="1" x14ac:dyDescent="0.4">
      <c r="B31" s="41" t="s">
        <v>222</v>
      </c>
      <c r="C31" s="41"/>
      <c r="D31" s="41"/>
    </row>
    <row r="32" spans="2:16" s="35" customFormat="1" ht="20.25" customHeight="1" x14ac:dyDescent="0.4">
      <c r="B32" s="41" t="s">
        <v>97</v>
      </c>
      <c r="C32" s="41"/>
      <c r="D32" s="41"/>
    </row>
    <row r="33" spans="2:56" s="35" customFormat="1" ht="20.25" customHeight="1" x14ac:dyDescent="0.4">
      <c r="B33" s="41"/>
      <c r="C33" s="41"/>
      <c r="D33" s="41"/>
    </row>
    <row r="34" spans="2:56" s="35" customFormat="1" ht="20.25" customHeight="1" x14ac:dyDescent="0.4">
      <c r="B34" s="41"/>
      <c r="C34" s="42" t="s">
        <v>8</v>
      </c>
      <c r="D34" s="42" t="s">
        <v>9</v>
      </c>
    </row>
    <row r="35" spans="2:56" s="35" customFormat="1" ht="20.25" customHeight="1" x14ac:dyDescent="0.4">
      <c r="B35" s="41"/>
      <c r="C35" s="42" t="s">
        <v>4</v>
      </c>
      <c r="D35" s="43" t="s">
        <v>98</v>
      </c>
    </row>
    <row r="36" spans="2:56" s="35" customFormat="1" ht="20.25" customHeight="1" x14ac:dyDescent="0.4">
      <c r="B36" s="41"/>
      <c r="C36" s="42" t="s">
        <v>5</v>
      </c>
      <c r="D36" s="43" t="s">
        <v>99</v>
      </c>
    </row>
    <row r="37" spans="2:56" s="35" customFormat="1" ht="20.25" customHeight="1" x14ac:dyDescent="0.4">
      <c r="B37" s="41"/>
      <c r="C37" s="42" t="s">
        <v>6</v>
      </c>
      <c r="D37" s="43" t="s">
        <v>100</v>
      </c>
    </row>
    <row r="38" spans="2:56" s="35" customFormat="1" ht="20.25" customHeight="1" x14ac:dyDescent="0.4">
      <c r="B38" s="41"/>
      <c r="C38" s="42" t="s">
        <v>7</v>
      </c>
      <c r="D38" s="43" t="s">
        <v>123</v>
      </c>
    </row>
    <row r="39" spans="2:56" s="35" customFormat="1" ht="20.25" customHeight="1" x14ac:dyDescent="0.4">
      <c r="B39" s="41"/>
      <c r="C39" s="41"/>
      <c r="D39" s="41"/>
    </row>
    <row r="40" spans="2:56" s="35" customFormat="1" ht="20.25" customHeight="1" x14ac:dyDescent="0.4">
      <c r="B40" s="41"/>
      <c r="C40" s="44" t="s">
        <v>10</v>
      </c>
      <c r="D40" s="41"/>
    </row>
    <row r="41" spans="2:56" s="35" customFormat="1" ht="20.25" customHeight="1" x14ac:dyDescent="0.4">
      <c r="C41" s="41" t="s">
        <v>101</v>
      </c>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2:56" s="35" customFormat="1" ht="20.25" customHeight="1" x14ac:dyDescent="0.4">
      <c r="C42" s="41" t="s">
        <v>137</v>
      </c>
      <c r="F42" s="41"/>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2:56" s="35" customFormat="1" ht="20.25" customHeight="1" x14ac:dyDescent="0.4">
      <c r="F43" s="41"/>
    </row>
    <row r="44" spans="2:56" s="35" customFormat="1" ht="20.25" customHeight="1" x14ac:dyDescent="0.4">
      <c r="B44" s="41"/>
      <c r="C44" s="41"/>
      <c r="D44" s="41"/>
      <c r="E44" s="46"/>
      <c r="F44" s="47"/>
      <c r="G44" s="47"/>
      <c r="H44" s="47"/>
      <c r="I44" s="48"/>
      <c r="J44" s="48"/>
      <c r="K44" s="47"/>
      <c r="L44" s="47"/>
      <c r="M44" s="47"/>
      <c r="N44" s="48"/>
      <c r="O44" s="48"/>
      <c r="P44" s="48"/>
      <c r="Q44" s="48"/>
      <c r="R44" s="48"/>
      <c r="S44" s="47"/>
      <c r="T44" s="47"/>
      <c r="U44" s="47"/>
      <c r="V44" s="48"/>
      <c r="W44" s="48"/>
      <c r="X44" s="47"/>
      <c r="Y44" s="47"/>
      <c r="Z44" s="47"/>
      <c r="AA44" s="48"/>
      <c r="AB44" s="48"/>
    </row>
    <row r="45" spans="2:56" s="35" customFormat="1" ht="20.25" customHeight="1" x14ac:dyDescent="0.4">
      <c r="B45" s="41" t="s">
        <v>223</v>
      </c>
      <c r="C45" s="41"/>
      <c r="D45" s="41"/>
    </row>
    <row r="46" spans="2:56" s="35" customFormat="1" ht="20.25" customHeight="1" x14ac:dyDescent="0.4">
      <c r="B46" s="41" t="s">
        <v>102</v>
      </c>
      <c r="C46" s="41"/>
      <c r="D46" s="41"/>
    </row>
    <row r="47" spans="2:56" s="35" customFormat="1" ht="20.25" customHeight="1" x14ac:dyDescent="0.4">
      <c r="B47" s="51" t="s">
        <v>107</v>
      </c>
      <c r="E47" s="49"/>
      <c r="F47" s="50"/>
      <c r="G47" s="47"/>
      <c r="H47" s="47"/>
      <c r="I47" s="47"/>
      <c r="J47" s="47"/>
      <c r="K47" s="48"/>
      <c r="L47" s="47"/>
      <c r="M47" s="48"/>
      <c r="N47" s="47"/>
      <c r="O47" s="47"/>
      <c r="P47" s="47"/>
      <c r="Q47" s="47"/>
      <c r="R47" s="47"/>
      <c r="S47" s="48"/>
      <c r="T47" s="47"/>
      <c r="U47" s="48"/>
      <c r="V47" s="47"/>
      <c r="W47" s="47"/>
      <c r="X47" s="48"/>
      <c r="Y47" s="47"/>
      <c r="Z47" s="48"/>
      <c r="AA47" s="47"/>
      <c r="AB47" s="47"/>
      <c r="AC47" s="47"/>
      <c r="AD47" s="47"/>
      <c r="AE47" s="47"/>
      <c r="AF47" s="48"/>
      <c r="AG47" s="46"/>
      <c r="AH47" s="48"/>
      <c r="AI47" s="47"/>
      <c r="AJ47" s="48"/>
      <c r="AK47" s="48"/>
      <c r="AL47" s="48"/>
      <c r="AM47" s="48"/>
      <c r="AN47" s="47"/>
      <c r="AO47" s="48"/>
      <c r="AP47" s="48"/>
    </row>
    <row r="48" spans="2:56" s="35" customFormat="1" ht="20.25" customHeight="1" x14ac:dyDescent="0.4">
      <c r="D48" s="51"/>
      <c r="E48" s="49"/>
      <c r="F48" s="50"/>
      <c r="G48" s="47"/>
      <c r="H48" s="47"/>
      <c r="I48" s="47"/>
      <c r="J48" s="47"/>
      <c r="K48" s="48"/>
      <c r="L48" s="47"/>
      <c r="M48" s="48"/>
      <c r="N48" s="47"/>
      <c r="O48" s="47"/>
      <c r="P48" s="47"/>
      <c r="Q48" s="47"/>
      <c r="R48" s="47"/>
      <c r="S48" s="48"/>
      <c r="T48" s="47"/>
      <c r="U48" s="48"/>
      <c r="V48" s="47"/>
      <c r="W48" s="47"/>
      <c r="X48" s="48"/>
      <c r="Y48" s="47"/>
      <c r="Z48" s="48"/>
      <c r="AA48" s="47"/>
      <c r="AB48" s="47"/>
      <c r="AC48" s="47"/>
      <c r="AD48" s="47"/>
      <c r="AE48" s="47"/>
      <c r="AF48" s="48"/>
      <c r="AG48" s="46"/>
      <c r="AH48" s="48"/>
      <c r="AI48" s="47"/>
      <c r="AJ48" s="48"/>
      <c r="AK48" s="48"/>
      <c r="AL48" s="48"/>
      <c r="AM48" s="48"/>
      <c r="AN48" s="47"/>
      <c r="AO48" s="48"/>
      <c r="AP48" s="48"/>
    </row>
    <row r="49" spans="2:56" s="35" customFormat="1" ht="20.25" customHeight="1" x14ac:dyDescent="0.4">
      <c r="B49" s="41" t="s">
        <v>224</v>
      </c>
      <c r="C49" s="41"/>
    </row>
    <row r="50" spans="2:56" s="35" customFormat="1" ht="20.25" customHeight="1" x14ac:dyDescent="0.4"/>
    <row r="51" spans="2:56" s="35" customFormat="1" ht="20.25" customHeight="1" x14ac:dyDescent="0.4">
      <c r="B51" s="41" t="s">
        <v>225</v>
      </c>
      <c r="C51" s="41"/>
      <c r="D51" s="41"/>
    </row>
    <row r="52" spans="2:56" s="35" customFormat="1" ht="20.25" customHeight="1" x14ac:dyDescent="0.4">
      <c r="B52" s="41" t="s">
        <v>103</v>
      </c>
      <c r="C52" s="41"/>
      <c r="D52" s="41"/>
    </row>
    <row r="53" spans="2:56" s="35" customFormat="1" ht="20.25" customHeight="1" x14ac:dyDescent="0.4"/>
    <row r="54" spans="2:56" s="35" customFormat="1" ht="20.25" customHeight="1" x14ac:dyDescent="0.4">
      <c r="B54" s="41" t="s">
        <v>226</v>
      </c>
      <c r="C54" s="41"/>
      <c r="D54" s="41"/>
    </row>
    <row r="55" spans="2:56" s="35" customFormat="1" ht="20.25" customHeight="1" x14ac:dyDescent="0.4">
      <c r="B55" s="41" t="s">
        <v>111</v>
      </c>
      <c r="C55" s="41"/>
      <c r="D55" s="41"/>
    </row>
    <row r="56" spans="2:56" s="35" customFormat="1" ht="20.25" customHeight="1" x14ac:dyDescent="0.4">
      <c r="B56" s="41"/>
      <c r="C56" s="41"/>
      <c r="D56" s="41"/>
    </row>
    <row r="57" spans="2:56" s="35" customFormat="1" ht="20.25" customHeight="1" x14ac:dyDescent="0.4">
      <c r="B57" s="41" t="s">
        <v>227</v>
      </c>
      <c r="C57" s="41"/>
      <c r="D57" s="41"/>
    </row>
    <row r="58" spans="2:56" s="35" customFormat="1" ht="20.25" customHeight="1" x14ac:dyDescent="0.4">
      <c r="B58" s="41"/>
      <c r="C58" s="41"/>
      <c r="D58" s="41"/>
    </row>
    <row r="59" spans="2:56" s="35" customFormat="1" ht="20.25" customHeight="1" x14ac:dyDescent="0.4">
      <c r="B59" s="35" t="s">
        <v>228</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2:56" s="35" customFormat="1" ht="20.25" customHeight="1" x14ac:dyDescent="0.4">
      <c r="B60" s="35" t="s">
        <v>132</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2:56" s="35" customFormat="1" ht="20.25" customHeight="1" x14ac:dyDescent="0.4">
      <c r="B61" s="41"/>
      <c r="C61" s="41"/>
      <c r="D61" s="41"/>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row>
    <row r="62" spans="2:56" s="35" customFormat="1" ht="20.25" customHeight="1" x14ac:dyDescent="0.4">
      <c r="B62" s="35" t="s">
        <v>229</v>
      </c>
      <c r="D62" s="53"/>
      <c r="E62" s="44"/>
      <c r="F62" s="44"/>
    </row>
    <row r="63" spans="2:56" s="35" customFormat="1" ht="20.25" customHeight="1" x14ac:dyDescent="0.4">
      <c r="B63" s="53"/>
      <c r="C63" s="53"/>
      <c r="D63" s="53"/>
      <c r="E63" s="41"/>
      <c r="F63" s="41"/>
    </row>
    <row r="64" spans="2:56" s="35" customFormat="1" ht="20.25" customHeight="1" x14ac:dyDescent="0.4">
      <c r="D64" s="53"/>
      <c r="E64" s="44"/>
      <c r="F64" s="44"/>
    </row>
    <row r="65" spans="2:6" s="35" customFormat="1" ht="20.25" customHeight="1" x14ac:dyDescent="0.4">
      <c r="B65" s="53"/>
      <c r="C65" s="53"/>
      <c r="D65" s="53"/>
      <c r="E65" s="41"/>
      <c r="F65" s="41"/>
    </row>
    <row r="66" spans="2:6" ht="20.25" customHeight="1" x14ac:dyDescent="0.4"/>
    <row r="67" spans="2:6" ht="20.25" customHeight="1" x14ac:dyDescent="0.4"/>
    <row r="68" spans="2:6" ht="20.25" customHeight="1" x14ac:dyDescent="0.4"/>
    <row r="69" spans="2:6" ht="20.25" customHeight="1" x14ac:dyDescent="0.4"/>
    <row r="70" spans="2:6" ht="20.25" customHeight="1" x14ac:dyDescent="0.4"/>
    <row r="71" spans="2:6" ht="20.25" customHeight="1" x14ac:dyDescent="0.4"/>
    <row r="74" spans="2:6" x14ac:dyDescent="0.4">
      <c r="B74" s="35" t="s">
        <v>246</v>
      </c>
    </row>
    <row r="75" spans="2:6" x14ac:dyDescent="0.4">
      <c r="B75" s="35" t="s">
        <v>247</v>
      </c>
    </row>
    <row r="76" spans="2:6" x14ac:dyDescent="0.4">
      <c r="B76" s="35" t="s">
        <v>248</v>
      </c>
    </row>
    <row r="77" spans="2:6" x14ac:dyDescent="0.4">
      <c r="B77" s="35" t="s">
        <v>249</v>
      </c>
    </row>
    <row r="78" spans="2:6" x14ac:dyDescent="0.4">
      <c r="B78" s="35" t="s">
        <v>250</v>
      </c>
    </row>
    <row r="79" spans="2:6" x14ac:dyDescent="0.4">
      <c r="B79" s="35" t="s">
        <v>245</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50"/>
  <sheetViews>
    <sheetView workbookViewId="0">
      <selection activeCell="C56" sqref="C56"/>
    </sheetView>
  </sheetViews>
  <sheetFormatPr defaultRowHeight="18.75" x14ac:dyDescent="0.4"/>
  <cols>
    <col min="1" max="1" width="2" style="28" customWidth="1"/>
    <col min="2" max="2" width="7.125" style="28" bestFit="1" customWidth="1"/>
    <col min="3" max="13" width="40.625" style="28" customWidth="1"/>
    <col min="14" max="16384" width="9" style="28"/>
  </cols>
  <sheetData>
    <row r="1" spans="2:13" x14ac:dyDescent="0.4">
      <c r="B1" s="28" t="s">
        <v>129</v>
      </c>
    </row>
    <row r="3" spans="2:13" x14ac:dyDescent="0.4">
      <c r="B3" s="83" t="s">
        <v>130</v>
      </c>
      <c r="C3" s="83" t="s">
        <v>131</v>
      </c>
    </row>
    <row r="4" spans="2:13" x14ac:dyDescent="0.4">
      <c r="B4" s="83">
        <v>1</v>
      </c>
      <c r="C4" s="110" t="s">
        <v>167</v>
      </c>
    </row>
    <row r="5" spans="2:13" x14ac:dyDescent="0.4">
      <c r="B5" s="83">
        <v>2</v>
      </c>
      <c r="C5" s="110" t="s">
        <v>168</v>
      </c>
    </row>
    <row r="6" spans="2:13" x14ac:dyDescent="0.4">
      <c r="B6" s="83">
        <v>3</v>
      </c>
      <c r="C6" s="110"/>
    </row>
    <row r="7" spans="2:13" x14ac:dyDescent="0.4">
      <c r="B7" s="83">
        <v>4</v>
      </c>
      <c r="C7" s="110"/>
    </row>
    <row r="8" spans="2:13" x14ac:dyDescent="0.4">
      <c r="B8" s="83">
        <v>5</v>
      </c>
      <c r="C8" s="110"/>
    </row>
    <row r="10" spans="2:13" x14ac:dyDescent="0.4">
      <c r="B10" s="28" t="s">
        <v>128</v>
      </c>
    </row>
    <row r="11" spans="2:13" ht="19.5" thickBot="1" x14ac:dyDescent="0.45"/>
    <row r="12" spans="2:13" ht="19.5" customHeight="1" thickBot="1" x14ac:dyDescent="0.45">
      <c r="B12" s="67" t="s">
        <v>112</v>
      </c>
      <c r="C12" s="68" t="s">
        <v>2</v>
      </c>
      <c r="D12" s="69" t="s">
        <v>146</v>
      </c>
      <c r="E12" s="113" t="s">
        <v>200</v>
      </c>
      <c r="F12" s="70" t="s">
        <v>201</v>
      </c>
      <c r="G12" s="70" t="s">
        <v>217</v>
      </c>
      <c r="H12" s="70" t="s">
        <v>235</v>
      </c>
      <c r="I12" s="70" t="s">
        <v>155</v>
      </c>
      <c r="J12" s="70" t="s">
        <v>156</v>
      </c>
      <c r="K12" s="70" t="s">
        <v>157</v>
      </c>
      <c r="L12" s="70" t="s">
        <v>151</v>
      </c>
      <c r="M12" s="71"/>
    </row>
    <row r="13" spans="2:13" ht="19.5" x14ac:dyDescent="0.4">
      <c r="B13" s="302" t="s">
        <v>113</v>
      </c>
      <c r="C13" s="72" t="s">
        <v>76</v>
      </c>
      <c r="D13" s="73" t="s">
        <v>74</v>
      </c>
      <c r="E13" s="74" t="s">
        <v>3</v>
      </c>
      <c r="F13" s="74" t="s">
        <v>3</v>
      </c>
      <c r="G13" s="103" t="s">
        <v>152</v>
      </c>
      <c r="H13" s="103" t="s">
        <v>148</v>
      </c>
      <c r="I13" s="103" t="s">
        <v>155</v>
      </c>
      <c r="J13" s="103" t="s">
        <v>156</v>
      </c>
      <c r="K13" s="103" t="s">
        <v>157</v>
      </c>
      <c r="L13" s="73" t="s">
        <v>74</v>
      </c>
      <c r="M13" s="104"/>
    </row>
    <row r="14" spans="2:13" ht="19.5" x14ac:dyDescent="0.4">
      <c r="B14" s="302"/>
      <c r="C14" s="75"/>
      <c r="D14" s="76" t="s">
        <v>75</v>
      </c>
      <c r="E14" s="77" t="s">
        <v>74</v>
      </c>
      <c r="F14" s="77" t="s">
        <v>74</v>
      </c>
      <c r="G14" s="105" t="s">
        <v>153</v>
      </c>
      <c r="H14" s="105" t="s">
        <v>74</v>
      </c>
      <c r="I14" s="105"/>
      <c r="J14" s="105"/>
      <c r="K14" s="105"/>
      <c r="L14" s="76" t="s">
        <v>75</v>
      </c>
      <c r="M14" s="106"/>
    </row>
    <row r="15" spans="2:13" ht="19.5" x14ac:dyDescent="0.4">
      <c r="B15" s="302"/>
      <c r="C15" s="75"/>
      <c r="D15" s="78" t="s">
        <v>3</v>
      </c>
      <c r="E15" s="79" t="s">
        <v>75</v>
      </c>
      <c r="F15" s="79" t="s">
        <v>75</v>
      </c>
      <c r="G15" s="105" t="s">
        <v>154</v>
      </c>
      <c r="H15" s="105" t="s">
        <v>75</v>
      </c>
      <c r="I15" s="105"/>
      <c r="J15" s="105"/>
      <c r="K15" s="105"/>
      <c r="L15" s="78" t="s">
        <v>3</v>
      </c>
      <c r="M15" s="106"/>
    </row>
    <row r="16" spans="2:13" ht="19.5" x14ac:dyDescent="0.4">
      <c r="B16" s="302"/>
      <c r="C16" s="75"/>
      <c r="D16" s="78" t="s">
        <v>147</v>
      </c>
      <c r="E16" s="79" t="s">
        <v>212</v>
      </c>
      <c r="F16" s="79" t="s">
        <v>212</v>
      </c>
      <c r="G16" s="105"/>
      <c r="H16" s="105"/>
      <c r="I16" s="105"/>
      <c r="J16" s="105"/>
      <c r="K16" s="105"/>
      <c r="L16" s="78" t="s">
        <v>147</v>
      </c>
      <c r="M16" s="106"/>
    </row>
    <row r="17" spans="2:13" ht="19.5" x14ac:dyDescent="0.4">
      <c r="B17" s="302"/>
      <c r="C17" s="75"/>
      <c r="D17" s="78" t="s">
        <v>148</v>
      </c>
      <c r="E17" s="79" t="s">
        <v>213</v>
      </c>
      <c r="F17" s="79" t="s">
        <v>213</v>
      </c>
      <c r="G17" s="105"/>
      <c r="H17" s="105"/>
      <c r="I17" s="105"/>
      <c r="J17" s="105"/>
      <c r="K17" s="105"/>
      <c r="L17" s="78" t="s">
        <v>148</v>
      </c>
      <c r="M17" s="106"/>
    </row>
    <row r="18" spans="2:13" ht="19.5" x14ac:dyDescent="0.4">
      <c r="B18" s="302"/>
      <c r="C18" s="75"/>
      <c r="D18" s="78" t="s">
        <v>149</v>
      </c>
      <c r="E18" s="79" t="s">
        <v>214</v>
      </c>
      <c r="F18" s="79" t="s">
        <v>214</v>
      </c>
      <c r="G18" s="105"/>
      <c r="H18" s="105"/>
      <c r="I18" s="105"/>
      <c r="J18" s="105"/>
      <c r="K18" s="105"/>
      <c r="L18" s="78" t="s">
        <v>149</v>
      </c>
      <c r="M18" s="106"/>
    </row>
    <row r="19" spans="2:13" ht="19.5" x14ac:dyDescent="0.4">
      <c r="B19" s="302"/>
      <c r="C19" s="75"/>
      <c r="D19" s="78" t="s">
        <v>150</v>
      </c>
      <c r="E19" s="79" t="s">
        <v>215</v>
      </c>
      <c r="F19" s="79" t="s">
        <v>215</v>
      </c>
      <c r="G19" s="105"/>
      <c r="H19" s="105"/>
      <c r="I19" s="105"/>
      <c r="J19" s="105"/>
      <c r="K19" s="105"/>
      <c r="L19" s="78" t="s">
        <v>150</v>
      </c>
      <c r="M19" s="106"/>
    </row>
    <row r="20" spans="2:13" ht="19.5" x14ac:dyDescent="0.4">
      <c r="B20" s="302"/>
      <c r="C20" s="75"/>
      <c r="D20" s="78" t="s">
        <v>211</v>
      </c>
      <c r="E20" s="79" t="s">
        <v>216</v>
      </c>
      <c r="F20" s="79" t="s">
        <v>216</v>
      </c>
      <c r="G20" s="105"/>
      <c r="H20" s="105"/>
      <c r="I20" s="105"/>
      <c r="J20" s="105"/>
      <c r="K20" s="105"/>
      <c r="L20" s="105"/>
      <c r="M20" s="106"/>
    </row>
    <row r="21" spans="2:13" ht="19.5" x14ac:dyDescent="0.4">
      <c r="B21" s="302"/>
      <c r="C21" s="75"/>
      <c r="D21" s="78" t="s">
        <v>76</v>
      </c>
      <c r="E21" s="79" t="s">
        <v>76</v>
      </c>
      <c r="F21" s="79" t="s">
        <v>76</v>
      </c>
      <c r="G21" s="105"/>
      <c r="H21" s="105"/>
      <c r="I21" s="105"/>
      <c r="J21" s="105"/>
      <c r="K21" s="105"/>
      <c r="L21" s="105"/>
      <c r="M21" s="106"/>
    </row>
    <row r="22" spans="2:13" ht="19.5" x14ac:dyDescent="0.4">
      <c r="B22" s="302"/>
      <c r="C22" s="75"/>
      <c r="D22" s="78"/>
      <c r="E22" s="80"/>
      <c r="F22" s="105"/>
      <c r="G22" s="105"/>
      <c r="H22" s="105"/>
      <c r="I22" s="105"/>
      <c r="J22" s="105"/>
      <c r="K22" s="105"/>
      <c r="L22" s="105"/>
      <c r="M22" s="106"/>
    </row>
    <row r="23" spans="2:13" ht="19.5" x14ac:dyDescent="0.4">
      <c r="B23" s="302"/>
      <c r="C23" s="75"/>
      <c r="D23" s="78"/>
      <c r="E23" s="80"/>
      <c r="F23" s="105"/>
      <c r="G23" s="105"/>
      <c r="H23" s="105"/>
      <c r="I23" s="105"/>
      <c r="J23" s="105"/>
      <c r="K23" s="105"/>
      <c r="L23" s="105"/>
      <c r="M23" s="106"/>
    </row>
    <row r="24" spans="2:13" ht="19.5" x14ac:dyDescent="0.4">
      <c r="B24" s="302"/>
      <c r="C24" s="75"/>
      <c r="D24" s="78"/>
      <c r="E24" s="80"/>
      <c r="F24" s="105"/>
      <c r="G24" s="105"/>
      <c r="H24" s="105"/>
      <c r="I24" s="105"/>
      <c r="J24" s="105"/>
      <c r="K24" s="105"/>
      <c r="L24" s="105"/>
      <c r="M24" s="106"/>
    </row>
    <row r="25" spans="2:13" ht="20.25" thickBot="1" x14ac:dyDescent="0.45">
      <c r="B25" s="303"/>
      <c r="C25" s="81"/>
      <c r="D25" s="82"/>
      <c r="E25" s="107"/>
      <c r="F25" s="108"/>
      <c r="G25" s="108"/>
      <c r="H25" s="108"/>
      <c r="I25" s="108"/>
      <c r="J25" s="108"/>
      <c r="K25" s="108"/>
      <c r="L25" s="108"/>
      <c r="M25" s="109"/>
    </row>
    <row r="28" spans="2:13" x14ac:dyDescent="0.4">
      <c r="C28" s="28" t="s">
        <v>210</v>
      </c>
    </row>
    <row r="29" spans="2:13" x14ac:dyDescent="0.4">
      <c r="C29" s="28" t="s">
        <v>77</v>
      </c>
    </row>
    <row r="30" spans="2:13" x14ac:dyDescent="0.4">
      <c r="C30" s="28" t="s">
        <v>256</v>
      </c>
    </row>
    <row r="31" spans="2:13" x14ac:dyDescent="0.4">
      <c r="C31" s="28" t="s">
        <v>158</v>
      </c>
    </row>
    <row r="32" spans="2:13" x14ac:dyDescent="0.4">
      <c r="C32" s="28" t="s">
        <v>159</v>
      </c>
    </row>
    <row r="33" spans="3:3" x14ac:dyDescent="0.4">
      <c r="C33" s="28" t="s">
        <v>202</v>
      </c>
    </row>
    <row r="34" spans="3:3" x14ac:dyDescent="0.4">
      <c r="C34" s="28" t="s">
        <v>203</v>
      </c>
    </row>
    <row r="35" spans="3:3" x14ac:dyDescent="0.4">
      <c r="C35" s="28" t="s">
        <v>218</v>
      </c>
    </row>
    <row r="36" spans="3:3" x14ac:dyDescent="0.4">
      <c r="C36" s="28" t="s">
        <v>236</v>
      </c>
    </row>
    <row r="37" spans="3:3" x14ac:dyDescent="0.4">
      <c r="C37" s="28" t="s">
        <v>237</v>
      </c>
    </row>
    <row r="38" spans="3:3" x14ac:dyDescent="0.4">
      <c r="C38" s="28" t="s">
        <v>238</v>
      </c>
    </row>
    <row r="39" spans="3:3" x14ac:dyDescent="0.4">
      <c r="C39" s="28" t="s">
        <v>239</v>
      </c>
    </row>
    <row r="40" spans="3:3" x14ac:dyDescent="0.4">
      <c r="C40" s="28" t="s">
        <v>240</v>
      </c>
    </row>
    <row r="42" spans="3:3" x14ac:dyDescent="0.4">
      <c r="C42" s="28" t="s">
        <v>78</v>
      </c>
    </row>
    <row r="43" spans="3:3" x14ac:dyDescent="0.4">
      <c r="C43" s="28" t="s">
        <v>79</v>
      </c>
    </row>
    <row r="45" spans="3:3" x14ac:dyDescent="0.4">
      <c r="C45" s="28" t="s">
        <v>257</v>
      </c>
    </row>
    <row r="46" spans="3:3" x14ac:dyDescent="0.4">
      <c r="C46" s="28" t="s">
        <v>114</v>
      </c>
    </row>
    <row r="47" spans="3:3" x14ac:dyDescent="0.4">
      <c r="C47" s="28" t="s">
        <v>115</v>
      </c>
    </row>
    <row r="48" spans="3:3" x14ac:dyDescent="0.4">
      <c r="C48" s="28" t="s">
        <v>116</v>
      </c>
    </row>
    <row r="49" spans="3:3" x14ac:dyDescent="0.4">
      <c r="C49" s="28" t="s">
        <v>117</v>
      </c>
    </row>
    <row r="50" spans="3:3" x14ac:dyDescent="0.4">
      <c r="C50" s="28" t="s">
        <v>118</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2020-09-18T09:11:42Z</cp:lastPrinted>
  <dcterms:created xsi:type="dcterms:W3CDTF">2020-01-14T23:44:41Z</dcterms:created>
  <dcterms:modified xsi:type="dcterms:W3CDTF">2024-08-29T05:25:19Z</dcterms:modified>
</cp:coreProperties>
</file>